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meebogen" sheetId="1" r:id="rId4"/>
    <sheet state="hidden" name="Tabelle1" sheetId="2" r:id="rId5"/>
    <sheet state="hidden" name="Tabelle2" sheetId="3" r:id="rId6"/>
  </sheets>
  <definedNames/>
  <calcPr/>
  <extLst>
    <ext uri="GoogleSheetsCustomDataVersion1">
      <go:sheetsCustomData xmlns:go="http://customooxmlschemas.google.com/" r:id="rId7" roundtripDataSignature="AMtx7midOQSADTtQ+QEvuwp2Ym8Sn2ZSHQ=="/>
    </ext>
  </extLst>
</workbook>
</file>

<file path=xl/sharedStrings.xml><?xml version="1.0" encoding="utf-8"?>
<sst xmlns="http://schemas.openxmlformats.org/spreadsheetml/2006/main" count="296" uniqueCount="191">
  <si>
    <t>Spielername</t>
  </si>
  <si>
    <t>Gesamtpunkte</t>
  </si>
  <si>
    <t>Armeeanführer</t>
  </si>
  <si>
    <t>Anzahl der Modelle</t>
  </si>
  <si>
    <t>Bündnisfarbe</t>
  </si>
  <si>
    <t>grün</t>
  </si>
  <si>
    <t>Bruchpunkt</t>
  </si>
  <si>
    <t>max. Armeepunkte</t>
  </si>
  <si>
    <t>25%-Grenze (Tot)</t>
  </si>
  <si>
    <t>min. Modellanzahl</t>
  </si>
  <si>
    <t>Beschuss/Wurfwaffen</t>
  </si>
  <si>
    <t>max. Modellanzahl</t>
  </si>
  <si>
    <t>Truppgröße OK?</t>
  </si>
  <si>
    <t>Hinweis? (Ja/Nein)</t>
  </si>
  <si>
    <t>Nein</t>
  </si>
  <si>
    <t>Beschuss OK?</t>
  </si>
  <si>
    <t>Anzahl</t>
  </si>
  <si>
    <t>Name der Einheit</t>
  </si>
  <si>
    <t>Heldenlevel</t>
  </si>
  <si>
    <t>Zusätzliche Ausrüstung</t>
  </si>
  <si>
    <t>Fraktion</t>
  </si>
  <si>
    <t>Kriegertrupp</t>
  </si>
  <si>
    <t>Punkte pro Einheit</t>
  </si>
  <si>
    <t>Gesamt</t>
  </si>
  <si>
    <t>Beschuss Tabelle:</t>
  </si>
  <si>
    <t>Krieger-Fraktion-Bogenschützen:</t>
  </si>
  <si>
    <t>Armee von 
Seestadt:</t>
  </si>
  <si>
    <t>Arnor:</t>
  </si>
  <si>
    <t>Bruchtal:</t>
  </si>
  <si>
    <t>Das Auenland:</t>
  </si>
  <si>
    <t>Das Königreich von Kazad-dûm:</t>
  </si>
  <si>
    <t>Die Lehen:</t>
  </si>
  <si>
    <t>Der wiedereroberte Erebor:</t>
  </si>
  <si>
    <t>Die Eisenberge:</t>
  </si>
  <si>
    <t>Garnision von Thal:</t>
  </si>
  <si>
    <t>Lothlórien:</t>
  </si>
  <si>
    <t>Minas Tirith:</t>
  </si>
  <si>
    <t>Númenor:</t>
  </si>
  <si>
    <t>Rohan:</t>
  </si>
  <si>
    <t>Thranduils Hallen</t>
  </si>
  <si>
    <t>Überlebene von See-Stadt</t>
  </si>
  <si>
    <t>Die Armee von Thal</t>
  </si>
  <si>
    <t>Die Beorninger</t>
  </si>
  <si>
    <t>Die Menschen des Westens</t>
  </si>
  <si>
    <t>Eomers Reiter</t>
  </si>
  <si>
    <t>Pfade des Druaden</t>
  </si>
  <si>
    <t>Theodens Reiter</t>
  </si>
  <si>
    <t>Theodreds Wache</t>
  </si>
  <si>
    <t>Verteidiger des Auenlandes</t>
  </si>
  <si>
    <t>Verteidiger der Erebors</t>
  </si>
  <si>
    <t>Verteidiger von Helms Klamm</t>
  </si>
  <si>
    <t>Waldläufer von Ithilien</t>
  </si>
  <si>
    <t>Angmar:</t>
  </si>
  <si>
    <t>Azogs Jäger</t>
  </si>
  <si>
    <t>Azogs Legion</t>
  </si>
  <si>
    <t>Barad-dûr:</t>
  </si>
  <si>
    <t>Die Ostlinge:</t>
  </si>
  <si>
    <t>Die Schlangenhorde</t>
  </si>
  <si>
    <t>Dunkle Mächte von Dol Guldur</t>
  </si>
  <si>
    <t>Isengart:</t>
  </si>
  <si>
    <t>Kosaren von Umbar:</t>
  </si>
  <si>
    <t>Mordor:</t>
  </si>
  <si>
    <t>Moria:</t>
  </si>
  <si>
    <t>Sharkas Abtrünnige:</t>
  </si>
  <si>
    <t>Variags von Khand:</t>
  </si>
  <si>
    <t>Weit-Harad</t>
  </si>
  <si>
    <t>Angriff auf Lothlorien</t>
  </si>
  <si>
    <t>Cirith Ungol</t>
  </si>
  <si>
    <t>Das schwarze Tor öffnet sich</t>
  </si>
  <si>
    <t>Heer des Drachenkaisers</t>
  </si>
  <si>
    <t>Die Armee Dunlands</t>
  </si>
  <si>
    <t>Die Gruben von Dol Guldur</t>
  </si>
  <si>
    <t>Die Strolche des Bosses</t>
  </si>
  <si>
    <t>Die Tiefen von Moria</t>
  </si>
  <si>
    <t>Die Wölfe Isengarts</t>
  </si>
  <si>
    <t>Die Bösen Wesen des Düsterwaldes</t>
  </si>
  <si>
    <t>Gothmogs Armee</t>
  </si>
  <si>
    <t>Große Armee des Südens</t>
  </si>
  <si>
    <t>Lurtz' Kundschafter</t>
  </si>
  <si>
    <t>Sturm auf Helms Klamm</t>
  </si>
  <si>
    <t>Ugluks Kundschafter</t>
  </si>
  <si>
    <t>Helmswache</t>
  </si>
  <si>
    <t>Summe:</t>
  </si>
  <si>
    <t>Prüfwert:</t>
  </si>
  <si>
    <t>Armee von
 Seestadt:</t>
  </si>
  <si>
    <t>Der wiedereroberte Erebor</t>
  </si>
  <si>
    <t>Garnision von Thal</t>
  </si>
  <si>
    <t>Die Beornings</t>
  </si>
  <si>
    <t>A. Jäger</t>
  </si>
  <si>
    <t xml:space="preserve">Die Strolche des Bosses </t>
  </si>
  <si>
    <t>Waldläufer</t>
  </si>
  <si>
    <t>Besondere Helden:</t>
  </si>
  <si>
    <t>Besondere Einheiten</t>
  </si>
  <si>
    <t>Ausnahmen:</t>
  </si>
  <si>
    <t>R. Rohan</t>
  </si>
  <si>
    <t>Waldläufer des Düsterwaldes</t>
  </si>
  <si>
    <t>R. Khand</t>
  </si>
  <si>
    <t>S. Khand</t>
  </si>
  <si>
    <t>Ritter von Bruchtal</t>
  </si>
  <si>
    <t>Waldläufer von Gondor</t>
  </si>
  <si>
    <t>Legolas:</t>
  </si>
  <si>
    <t>Haldir</t>
  </si>
  <si>
    <t>Vraskû:</t>
  </si>
  <si>
    <t>Bard:</t>
  </si>
  <si>
    <t>Drar</t>
  </si>
  <si>
    <t>Grosse Gorgoroth-Bestie</t>
  </si>
  <si>
    <t>Warg-Beutereiter</t>
  </si>
  <si>
    <t>Schuss:</t>
  </si>
  <si>
    <t>Beschuss Gesamt:</t>
  </si>
  <si>
    <t>Wurfwaffen</t>
  </si>
  <si>
    <t>Trupp 1</t>
  </si>
  <si>
    <t>Trupp 2</t>
  </si>
  <si>
    <t>Trupp 3</t>
  </si>
  <si>
    <t>Trupp 4</t>
  </si>
  <si>
    <t xml:space="preserve">Trupp 5 </t>
  </si>
  <si>
    <t>Trupp 6</t>
  </si>
  <si>
    <t>Trupp 7</t>
  </si>
  <si>
    <t>Trupp 8</t>
  </si>
  <si>
    <t>Trupp 9</t>
  </si>
  <si>
    <t>Trupp 10</t>
  </si>
  <si>
    <t>Sauron/Goblinkönig(24)</t>
  </si>
  <si>
    <t>Trupp1 OK?</t>
  </si>
  <si>
    <t>Anzahl Krieger Trupp</t>
  </si>
  <si>
    <t>Legendär (18)</t>
  </si>
  <si>
    <t>Trupp2 OK?</t>
  </si>
  <si>
    <t>Ruhmreich (15)</t>
  </si>
  <si>
    <t>Trupp3 OK?</t>
  </si>
  <si>
    <t>Mächtig (12)</t>
  </si>
  <si>
    <t>Trupp4 OK?</t>
  </si>
  <si>
    <t>Gering (6)</t>
  </si>
  <si>
    <t>Trupp5 OK?</t>
  </si>
  <si>
    <t>Unabhängig (0)</t>
  </si>
  <si>
    <t>Trupp6 OK?</t>
  </si>
  <si>
    <t>Krieger (0)</t>
  </si>
  <si>
    <t>Trupp7 OK?</t>
  </si>
  <si>
    <t>Trupp8 OK?</t>
  </si>
  <si>
    <t>Trupp9 OK?</t>
  </si>
  <si>
    <t>Trupp10 OK?</t>
  </si>
  <si>
    <t>alle OK?</t>
  </si>
  <si>
    <t>Bündnisfarben:</t>
  </si>
  <si>
    <t>Max. erl. Kr. Trupp</t>
  </si>
  <si>
    <t>gelb</t>
  </si>
  <si>
    <t>rot</t>
  </si>
  <si>
    <t>Legendäre Legion</t>
  </si>
  <si>
    <t>Fraktionen:</t>
  </si>
  <si>
    <t>Armee von Seestadt</t>
  </si>
  <si>
    <t>Arnor</t>
  </si>
  <si>
    <t>Bruchtal</t>
  </si>
  <si>
    <t>Das Auenland</t>
  </si>
  <si>
    <t>Das Königreich von Kazad-dûm</t>
  </si>
  <si>
    <t>Das Nebelgebirge</t>
  </si>
  <si>
    <t>Der Weiße Rat</t>
  </si>
  <si>
    <t>Die Bezwinger des Nekromanten</t>
  </si>
  <si>
    <t>Die Eisenberge</t>
  </si>
  <si>
    <t>Die Gefährten</t>
  </si>
  <si>
    <t>Die graue Schar</t>
  </si>
  <si>
    <t>Die Lehen</t>
  </si>
  <si>
    <t>Die Rückkehr des Königs</t>
  </si>
  <si>
    <t>Die Toten von Dunharg</t>
  </si>
  <si>
    <t>Die Waldläufer</t>
  </si>
  <si>
    <t>Die Wege der Gefährten trennen sich</t>
  </si>
  <si>
    <t>Fangorn</t>
  </si>
  <si>
    <t>Lothlórien</t>
  </si>
  <si>
    <t>Minas Tirith</t>
  </si>
  <si>
    <t>Númenor</t>
  </si>
  <si>
    <t>Radagasts Bündnis</t>
  </si>
  <si>
    <t>Rohan</t>
  </si>
  <si>
    <t>Thorins Gefolgschaft</t>
  </si>
  <si>
    <t>Thrors Heer</t>
  </si>
  <si>
    <t>Überlebende von See-Stadt</t>
  </si>
  <si>
    <t>Wilde Menschen des Drúadan-Waldes</t>
  </si>
  <si>
    <t>--------------------------------</t>
  </si>
  <si>
    <t>Angmar</t>
  </si>
  <si>
    <t>Aufstieg des Nekromanten</t>
  </si>
  <si>
    <t>Azogs Legionen</t>
  </si>
  <si>
    <t>Barad-dûr</t>
  </si>
  <si>
    <t>Die bösen Wesen des Düsterwaldes</t>
  </si>
  <si>
    <t>Die Ostlinge</t>
  </si>
  <si>
    <t>Die schwarzen Reiter</t>
  </si>
  <si>
    <t>Die Trolle</t>
  </si>
  <si>
    <t>Finstere Bewohner des Düsterwaldes</t>
  </si>
  <si>
    <t>Goblinstadt</t>
  </si>
  <si>
    <t>Gruben von Dol Guldur</t>
  </si>
  <si>
    <t>Heer des Drachen Kaiseres</t>
  </si>
  <si>
    <t>Isengart</t>
  </si>
  <si>
    <t>Kosaren von Umbar</t>
  </si>
  <si>
    <t>Mordor</t>
  </si>
  <si>
    <t>Moria</t>
  </si>
  <si>
    <t>Sharkas Abtrünnige</t>
  </si>
  <si>
    <t>Variags von Khand</t>
  </si>
  <si>
    <t>Verwüster des Nordens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</si>
</sst>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  <font>
      <b/>
      <sz val="11.0"/>
      <color rgb="FF006100"/>
      <name val="Calibri"/>
    </font>
    <font>
      <b/>
      <i/>
      <sz val="11.0"/>
      <color theme="1"/>
      <name val="Calibri"/>
    </font>
    <font>
      <color theme="1"/>
      <name val="Calibri"/>
    </font>
    <font>
      <sz val="11.0"/>
      <color rgb="FF000000"/>
      <name val="Calibri"/>
    </font>
    <font>
      <sz val="11.0"/>
      <color rgb="FF000000"/>
      <name val="Inconsolata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6EFCE"/>
        <bgColor rgb="FFC6EFCE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  <fill>
      <patternFill patternType="solid">
        <fgColor rgb="FFFFFF00"/>
        <bgColor rgb="FFFFFF00"/>
      </patternFill>
    </fill>
    <fill>
      <patternFill patternType="solid">
        <fgColor rgb="FF9C0006"/>
        <bgColor rgb="FF9C0006"/>
      </patternFill>
    </fill>
    <fill>
      <patternFill patternType="solid">
        <fgColor rgb="FF5B9BD5"/>
        <bgColor rgb="FF5B9BD5"/>
      </patternFill>
    </fill>
  </fills>
  <borders count="40">
    <border/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/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1" numFmtId="0" xfId="0" applyFont="1"/>
    <xf borderId="2" fillId="0" fontId="2" numFmtId="0" xfId="0" applyBorder="1" applyFont="1"/>
    <xf borderId="3" fillId="3" fontId="1" numFmtId="0" xfId="0" applyAlignment="1" applyBorder="1" applyFill="1" applyFont="1">
      <alignment horizontal="center"/>
    </xf>
    <xf borderId="4" fillId="0" fontId="3" numFmtId="0" xfId="0" applyBorder="1" applyFont="1"/>
    <xf borderId="2" fillId="0" fontId="2" numFmtId="0" xfId="0" applyAlignment="1" applyBorder="1" applyFont="1">
      <alignment horizontal="center"/>
    </xf>
    <xf borderId="5" fillId="4" fontId="4" numFmtId="0" xfId="0" applyAlignment="1" applyBorder="1" applyFill="1" applyFont="1">
      <alignment horizontal="center"/>
    </xf>
    <xf borderId="6" fillId="0" fontId="3" numFmtId="0" xfId="0" applyBorder="1" applyFont="1"/>
    <xf borderId="7" fillId="0" fontId="2" numFmtId="0" xfId="0" applyBorder="1" applyFont="1"/>
    <xf borderId="5" fillId="3" fontId="1" numFmtId="0" xfId="0" applyAlignment="1" applyBorder="1" applyFont="1">
      <alignment horizontal="center" shrinkToFit="0" vertical="bottom" wrapText="1"/>
    </xf>
    <xf borderId="8" fillId="2" fontId="1" numFmtId="0" xfId="0" applyBorder="1" applyFont="1"/>
    <xf borderId="5" fillId="0" fontId="2" numFmtId="0" xfId="0" applyAlignment="1" applyBorder="1" applyFont="1">
      <alignment horizontal="center"/>
    </xf>
    <xf borderId="9" fillId="0" fontId="2" numFmtId="0" xfId="0" applyBorder="1" applyFont="1"/>
    <xf borderId="7" fillId="3" fontId="1" numFmtId="0" xfId="0" applyAlignment="1" applyBorder="1" applyFont="1">
      <alignment horizontal="center"/>
    </xf>
    <xf borderId="10" fillId="0" fontId="3" numFmtId="0" xfId="0" applyBorder="1" applyFont="1"/>
    <xf borderId="0" fillId="0" fontId="5" numFmtId="0" xfId="0" applyFont="1"/>
    <xf borderId="11" fillId="3" fontId="1" numFmtId="0" xfId="0" applyAlignment="1" applyBorder="1" applyFont="1">
      <alignment horizontal="center"/>
    </xf>
    <xf borderId="2" fillId="3" fontId="1" numFmtId="0" xfId="0" applyAlignment="1" applyBorder="1" applyFont="1">
      <alignment horizontal="center"/>
    </xf>
    <xf borderId="2" fillId="2" fontId="2" numFmtId="0" xfId="0" applyAlignment="1" applyBorder="1" applyFont="1">
      <alignment horizontal="center"/>
    </xf>
    <xf borderId="12" fillId="2" fontId="2" numFmtId="0" xfId="0" applyAlignment="1" applyBorder="1" applyFont="1">
      <alignment horizontal="center"/>
    </xf>
    <xf borderId="5" fillId="2" fontId="2" numFmtId="0" xfId="0" applyAlignment="1" applyBorder="1" applyFont="1">
      <alignment horizontal="center"/>
    </xf>
    <xf borderId="1" fillId="2" fontId="5" numFmtId="0" xfId="0" applyBorder="1" applyFont="1"/>
    <xf borderId="13" fillId="0" fontId="2" numFmtId="0" xfId="0" applyAlignment="1" applyBorder="1" applyFont="1">
      <alignment horizontal="center"/>
    </xf>
    <xf borderId="14" fillId="0" fontId="2" numFmtId="0" xfId="0" applyAlignment="1" applyBorder="1" applyFont="1">
      <alignment horizontal="center"/>
    </xf>
    <xf borderId="15" fillId="0" fontId="2" numFmtId="0" xfId="0" applyAlignment="1" applyBorder="1" applyFont="1">
      <alignment horizontal="center" shrinkToFit="0" wrapText="1"/>
    </xf>
    <xf borderId="16" fillId="3" fontId="1" numFmtId="0" xfId="0" applyAlignment="1" applyBorder="1" applyFont="1">
      <alignment horizontal="center" shrinkToFit="0" vertical="bottom" wrapText="1"/>
    </xf>
    <xf borderId="17" fillId="3" fontId="1" numFmtId="0" xfId="0" applyAlignment="1" applyBorder="1" applyFont="1">
      <alignment horizontal="center" shrinkToFit="0" vertical="bottom" wrapText="1"/>
    </xf>
    <xf borderId="18" fillId="3" fontId="1" numFmtId="0" xfId="0" applyAlignment="1" applyBorder="1" applyFont="1">
      <alignment horizontal="center" shrinkToFit="0" vertical="bottom" wrapText="1"/>
    </xf>
    <xf borderId="19" fillId="0" fontId="1" numFmtId="0" xfId="0" applyAlignment="1" applyBorder="1" applyFont="1">
      <alignment horizontal="center"/>
    </xf>
    <xf borderId="20" fillId="3" fontId="1" numFmtId="0" xfId="0" applyAlignment="1" applyBorder="1" applyFont="1">
      <alignment horizontal="center" shrinkToFit="0" vertical="bottom" wrapText="1"/>
    </xf>
    <xf borderId="21" fillId="3" fontId="1" numFmtId="0" xfId="0" applyAlignment="1" applyBorder="1" applyFont="1">
      <alignment horizontal="center" shrinkToFit="0" vertical="bottom" wrapText="1"/>
    </xf>
    <xf borderId="19" fillId="3" fontId="1" numFmtId="0" xfId="0" applyAlignment="1" applyBorder="1" applyFont="1">
      <alignment horizontal="center" shrinkToFit="0" vertical="bottom" wrapText="1"/>
    </xf>
    <xf borderId="12" fillId="0" fontId="1" numFmtId="0" xfId="0" applyAlignment="1" applyBorder="1" applyFont="1">
      <alignment horizontal="center"/>
    </xf>
    <xf borderId="22" fillId="3" fontId="1" numFmtId="0" xfId="0" applyAlignment="1" applyBorder="1" applyFont="1">
      <alignment horizontal="center" shrinkToFit="0" wrapText="1"/>
    </xf>
    <xf borderId="23" fillId="3" fontId="1" numFmtId="0" xfId="0" applyAlignment="1" applyBorder="1" applyFont="1">
      <alignment horizontal="center" shrinkToFit="0" wrapText="1"/>
    </xf>
    <xf borderId="24" fillId="3" fontId="1" numFmtId="0" xfId="0" applyAlignment="1" applyBorder="1" applyFont="1">
      <alignment horizontal="center" shrinkToFit="0" vertical="bottom" wrapText="1"/>
    </xf>
    <xf borderId="25" fillId="3" fontId="1" numFmtId="0" xfId="0" applyAlignment="1" applyBorder="1" applyFont="1">
      <alignment horizontal="center" shrinkToFit="0" wrapText="1"/>
    </xf>
    <xf borderId="26" fillId="3" fontId="1" numFmtId="0" xfId="0" applyAlignment="1" applyBorder="1" applyFont="1">
      <alignment horizontal="center" shrinkToFit="0" wrapText="1"/>
    </xf>
    <xf borderId="24" fillId="3" fontId="1" numFmtId="0" xfId="0" applyAlignment="1" applyBorder="1" applyFont="1">
      <alignment horizontal="center" shrinkToFit="0" wrapText="1"/>
    </xf>
    <xf borderId="27" fillId="3" fontId="1" numFmtId="0" xfId="0" applyAlignment="1" applyBorder="1" applyFont="1">
      <alignment horizontal="center" shrinkToFit="0" wrapText="1"/>
    </xf>
    <xf borderId="28" fillId="3" fontId="1" numFmtId="0" xfId="0" applyAlignment="1" applyBorder="1" applyFont="1">
      <alignment horizontal="center" shrinkToFit="0" vertical="bottom" wrapText="1"/>
    </xf>
    <xf borderId="28" fillId="3" fontId="1" numFmtId="0" xfId="0" applyAlignment="1" applyBorder="1" applyFont="1">
      <alignment horizontal="center" shrinkToFit="0" wrapText="1"/>
    </xf>
    <xf borderId="29" fillId="3" fontId="1" numFmtId="0" xfId="0" applyAlignment="1" applyBorder="1" applyFont="1">
      <alignment horizontal="center" shrinkToFit="0" wrapText="1"/>
    </xf>
    <xf borderId="30" fillId="0" fontId="1" numFmtId="0" xfId="0" applyAlignment="1" applyBorder="1" applyFont="1">
      <alignment horizontal="center"/>
    </xf>
    <xf borderId="0" fillId="0" fontId="6" numFmtId="0" xfId="0" applyAlignment="1" applyFont="1">
      <alignment horizontal="center"/>
    </xf>
    <xf borderId="0" fillId="0" fontId="1" numFmtId="0" xfId="0" applyAlignment="1" applyFont="1">
      <alignment horizontal="center" shrinkToFit="0" wrapText="1"/>
    </xf>
    <xf borderId="0" fillId="0" fontId="6" numFmtId="0" xfId="0" applyAlignment="1" applyFont="1">
      <alignment horizontal="center" shrinkToFit="0" wrapText="1"/>
    </xf>
    <xf borderId="0" fillId="0" fontId="1" numFmtId="0" xfId="0" applyAlignment="1" applyFont="1">
      <alignment horizontal="center" shrinkToFit="0" vertical="bottom" wrapText="1"/>
    </xf>
    <xf borderId="0" fillId="0" fontId="6" numFmtId="0" xfId="0" applyFont="1"/>
    <xf borderId="0" fillId="0" fontId="1" numFmtId="0" xfId="0" applyAlignment="1" applyFont="1">
      <alignment shrinkToFit="0" vertical="bottom" wrapText="0"/>
    </xf>
    <xf borderId="0" fillId="5" fontId="7" numFmtId="0" xfId="0" applyAlignment="1" applyFill="1" applyFont="1">
      <alignment horizontal="center"/>
    </xf>
    <xf borderId="0" fillId="0" fontId="1" numFmtId="0" xfId="0" applyAlignment="1" applyFont="1">
      <alignment horizontal="center"/>
    </xf>
    <xf borderId="31" fillId="0" fontId="6" numFmtId="0" xfId="0" applyAlignment="1" applyBorder="1" applyFont="1">
      <alignment horizontal="center"/>
    </xf>
    <xf borderId="31" fillId="0" fontId="1" numFmtId="0" xfId="0" applyAlignment="1" applyBorder="1" applyFont="1">
      <alignment horizontal="center"/>
    </xf>
    <xf borderId="31" fillId="0" fontId="1" numFmtId="0" xfId="0" applyBorder="1" applyFont="1"/>
    <xf borderId="31" fillId="0" fontId="6" numFmtId="0" xfId="0" applyBorder="1" applyFont="1"/>
    <xf borderId="32" fillId="0" fontId="6" numFmtId="0" xfId="0" applyBorder="1" applyFont="1"/>
    <xf borderId="32" fillId="0" fontId="6" numFmtId="0" xfId="0" applyAlignment="1" applyBorder="1" applyFont="1">
      <alignment horizontal="center" shrinkToFit="0" wrapText="1"/>
    </xf>
    <xf borderId="32" fillId="0" fontId="1" numFmtId="0" xfId="0" applyAlignment="1" applyBorder="1" applyFont="1">
      <alignment horizontal="center" shrinkToFit="0" wrapText="1"/>
    </xf>
    <xf borderId="32" fillId="0" fontId="1" numFmtId="0" xfId="0" applyAlignment="1" applyBorder="1" applyFont="1">
      <alignment horizontal="center" shrinkToFit="0" vertical="bottom" wrapText="1"/>
    </xf>
    <xf borderId="32" fillId="0" fontId="3" numFmtId="0" xfId="0" applyBorder="1" applyFont="1"/>
    <xf borderId="0" fillId="5" fontId="8" numFmtId="0" xfId="0" applyAlignment="1" applyFont="1">
      <alignment horizontal="center"/>
    </xf>
    <xf borderId="32" fillId="0" fontId="6" numFmtId="0" xfId="0" applyAlignment="1" applyBorder="1" applyFont="1">
      <alignment horizontal="center"/>
    </xf>
    <xf borderId="32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 vertical="bottom"/>
    </xf>
    <xf borderId="32" fillId="0" fontId="1" numFmtId="0" xfId="0" applyAlignment="1" applyBorder="1" applyFont="1">
      <alignment horizontal="center" vertical="bottom"/>
    </xf>
    <xf borderId="33" fillId="0" fontId="1" numFmtId="0" xfId="0" applyBorder="1" applyFont="1"/>
    <xf borderId="33" fillId="0" fontId="1" numFmtId="0" xfId="0" applyAlignment="1" applyBorder="1" applyFont="1">
      <alignment horizontal="center"/>
    </xf>
    <xf borderId="34" fillId="0" fontId="1" numFmtId="0" xfId="0" applyBorder="1" applyFont="1"/>
    <xf borderId="35" fillId="2" fontId="1" numFmtId="0" xfId="0" applyBorder="1" applyFont="1"/>
    <xf borderId="36" fillId="2" fontId="1" numFmtId="0" xfId="0" applyBorder="1" applyFont="1"/>
    <xf borderId="2" fillId="0" fontId="1" numFmtId="0" xfId="0" applyBorder="1" applyFont="1"/>
    <xf borderId="37" fillId="2" fontId="1" numFmtId="0" xfId="0" applyBorder="1" applyFont="1"/>
    <xf borderId="38" fillId="2" fontId="1" numFmtId="0" xfId="0" applyBorder="1" applyFont="1"/>
    <xf borderId="0" fillId="6" fontId="1" numFmtId="0" xfId="0" applyFill="1" applyFont="1"/>
    <xf borderId="39" fillId="2" fontId="1" numFmtId="0" xfId="0" applyBorder="1" applyFont="1"/>
    <xf borderId="0" fillId="7" fontId="1" numFmtId="0" xfId="0" applyFill="1" applyFont="1"/>
    <xf borderId="0" fillId="8" fontId="1" numFmtId="0" xfId="0" applyFill="1" applyFont="1"/>
    <xf borderId="0" fillId="9" fontId="6" numFmtId="0" xfId="0" applyFill="1" applyFont="1"/>
  </cellXfs>
  <cellStyles count="1">
    <cellStyle xfId="0" name="Normal" builtinId="0"/>
  </cellStyles>
  <dxfs count="4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5700"/>
      </font>
      <fill>
        <patternFill patternType="solid">
          <fgColor rgb="FFFFEB9C"/>
          <bgColor rgb="FFFFEB9C"/>
        </patternFill>
      </fill>
      <border/>
    </dxf>
    <dxf>
      <font/>
      <fill>
        <patternFill patternType="solid">
          <fgColor rgb="FFC5E0B3"/>
          <bgColor rgb="FFC5E0B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0"/>
    <col customWidth="1" min="2" max="2" width="25.57"/>
    <col customWidth="1" min="3" max="3" width="18.14"/>
    <col customWidth="1" min="4" max="4" width="21.57"/>
    <col customWidth="1" min="5" max="5" width="24.57"/>
    <col customWidth="1" min="6" max="6" width="13.0"/>
    <col customWidth="1" min="7" max="7" width="20.43"/>
    <col customWidth="1" min="8" max="9" width="8.0"/>
    <col customWidth="1" min="10" max="10" width="68.29"/>
    <col customWidth="1" min="11" max="11" width="19.57"/>
    <col customWidth="1" min="12" max="12" width="3.0"/>
    <col customWidth="1" min="13" max="26" width="10.71"/>
  </cols>
  <sheetData>
    <row r="1">
      <c r="A1" s="1"/>
      <c r="B1" s="1"/>
      <c r="C1" s="1"/>
      <c r="D1" s="1"/>
      <c r="E1" s="1"/>
      <c r="F1" s="1"/>
      <c r="G1" s="1"/>
      <c r="H1" s="2"/>
      <c r="I1" s="2"/>
    </row>
    <row r="2">
      <c r="A2" s="1"/>
      <c r="B2" s="1"/>
      <c r="C2" s="3" t="s">
        <v>0</v>
      </c>
      <c r="D2" s="4"/>
      <c r="E2" s="5"/>
      <c r="F2" s="1"/>
      <c r="G2" s="6" t="s">
        <v>1</v>
      </c>
      <c r="H2" s="7">
        <f>SUM(H11:H49)</f>
        <v>0</v>
      </c>
      <c r="I2" s="8"/>
      <c r="J2" s="2"/>
    </row>
    <row r="3">
      <c r="A3" s="1"/>
      <c r="B3" s="1"/>
      <c r="C3" s="9" t="s">
        <v>2</v>
      </c>
      <c r="D3" s="10"/>
      <c r="E3" s="8"/>
      <c r="F3" s="11"/>
      <c r="G3" s="6" t="s">
        <v>3</v>
      </c>
      <c r="H3" s="12">
        <f>SUM(A11:A49)</f>
        <v>0</v>
      </c>
      <c r="I3" s="8"/>
    </row>
    <row r="4">
      <c r="A4" s="1"/>
      <c r="B4" s="1"/>
      <c r="C4" s="13" t="s">
        <v>4</v>
      </c>
      <c r="D4" s="14" t="s">
        <v>5</v>
      </c>
      <c r="E4" s="15"/>
      <c r="F4" s="1"/>
      <c r="G4" s="6" t="s">
        <v>6</v>
      </c>
      <c r="H4" s="12">
        <f>SUM(H3/2,0)</f>
        <v>0</v>
      </c>
      <c r="I4" s="8"/>
      <c r="J4" s="16"/>
    </row>
    <row r="5">
      <c r="A5" s="1"/>
      <c r="B5" s="1"/>
      <c r="C5" s="13" t="s">
        <v>7</v>
      </c>
      <c r="D5" s="17">
        <v>444.0</v>
      </c>
      <c r="E5" s="1"/>
      <c r="F5" s="1"/>
      <c r="G5" s="6" t="s">
        <v>8</v>
      </c>
      <c r="H5" s="12">
        <f>ROUNDUP(H3/4+H4,0)</f>
        <v>0</v>
      </c>
      <c r="I5" s="8"/>
      <c r="J5" s="16" t="str">
        <f>IF(D8="JA","Hinweis: Damit alles richtig funktioniert, muss alles ausgefüllt sein ","")</f>
        <v/>
      </c>
    </row>
    <row r="6">
      <c r="A6" s="1"/>
      <c r="B6" s="1"/>
      <c r="C6" s="13" t="s">
        <v>9</v>
      </c>
      <c r="D6" s="18">
        <v>44.0</v>
      </c>
      <c r="E6" s="1"/>
      <c r="F6" s="1"/>
      <c r="G6" s="19" t="s">
        <v>10</v>
      </c>
      <c r="H6" s="19">
        <f>Tabelle1!B187</f>
        <v>0</v>
      </c>
      <c r="I6" s="20">
        <f>Tabelle1!D187</f>
        <v>0</v>
      </c>
      <c r="J6" s="16" t="str">
        <f>IF($D$8="JA","und die Namen der Waffen und Modelle müssen 1 zu 1 aus den Regelbüchern ","")</f>
        <v/>
      </c>
    </row>
    <row r="7">
      <c r="A7" s="1"/>
      <c r="B7" s="1"/>
      <c r="C7" s="13" t="s">
        <v>11</v>
      </c>
      <c r="D7" s="18">
        <v>4.0</v>
      </c>
      <c r="E7" s="1"/>
      <c r="F7" s="1"/>
      <c r="G7" s="19" t="s">
        <v>12</v>
      </c>
      <c r="H7" s="21" t="str">
        <f>IF(Tabelle2!F11=TRUE,"Ja","Nein")</f>
        <v>Ja</v>
      </c>
      <c r="I7" s="8"/>
      <c r="J7" s="16" t="str">
        <f>IF($D$8="JA","übernommen werden. Außerdem müssen Schusswaffen und Wurfwaffen  ","")</f>
        <v/>
      </c>
      <c r="K7" s="2"/>
      <c r="L7" s="2"/>
      <c r="M7" s="2"/>
      <c r="N7" s="2"/>
    </row>
    <row r="8">
      <c r="A8" s="1"/>
      <c r="B8" s="1"/>
      <c r="C8" s="13" t="s">
        <v>13</v>
      </c>
      <c r="D8" s="18" t="s">
        <v>14</v>
      </c>
      <c r="F8" s="1"/>
      <c r="G8" s="19" t="s">
        <v>15</v>
      </c>
      <c r="H8" s="21" t="str">
        <f>IF(Tabelle1!B44=56,"Ja","Nein")</f>
        <v>Ja</v>
      </c>
      <c r="I8" s="8"/>
      <c r="J8" s="16" t="str">
        <f>IF($D$8="JA","immer bei zusätzliche Ausrüstung angegeben werden, um rechts zu erscheinen.","")</f>
        <v/>
      </c>
      <c r="K8" s="2"/>
      <c r="L8" s="2"/>
      <c r="M8" s="2"/>
      <c r="N8" s="2"/>
    </row>
    <row r="9">
      <c r="B9" s="1"/>
      <c r="C9" s="22" t="str">
        <f>IF(D8="JA","Der Hinweis steht rechts=&gt;","")</f>
        <v/>
      </c>
      <c r="D9" s="1"/>
      <c r="E9" s="1"/>
      <c r="F9" s="1"/>
      <c r="G9" s="1"/>
      <c r="H9" s="2"/>
      <c r="I9" s="2"/>
      <c r="J9" s="16" t="str">
        <f>IF($D$8="JA"," Auch wenn er im Regelbuch standartmäßig ausgerüstet ist.","")</f>
        <v/>
      </c>
      <c r="K9" s="2"/>
      <c r="L9" s="2"/>
      <c r="M9" s="2"/>
      <c r="N9" s="2"/>
    </row>
    <row r="10">
      <c r="A10" s="23" t="s">
        <v>16</v>
      </c>
      <c r="B10" s="24" t="s">
        <v>17</v>
      </c>
      <c r="C10" s="24" t="s">
        <v>18</v>
      </c>
      <c r="D10" s="24" t="s">
        <v>19</v>
      </c>
      <c r="E10" s="24" t="s">
        <v>20</v>
      </c>
      <c r="F10" s="24" t="s">
        <v>21</v>
      </c>
      <c r="G10" s="24" t="s">
        <v>22</v>
      </c>
      <c r="H10" s="25" t="s">
        <v>23</v>
      </c>
      <c r="I10" s="2"/>
      <c r="J10" s="16" t="str">
        <f>IF($D$8="JA","Der Hinweis kann mit einem Nein in dem linken Kasten ausgeschaltet werden.","")</f>
        <v/>
      </c>
      <c r="K10" s="2"/>
      <c r="L10" s="2"/>
      <c r="M10" s="2"/>
      <c r="N10" s="2"/>
      <c r="O10" s="2"/>
    </row>
    <row r="11">
      <c r="A11" s="26"/>
      <c r="B11" s="27"/>
      <c r="C11" s="27"/>
      <c r="D11" s="27"/>
      <c r="E11" s="27"/>
      <c r="F11" s="27"/>
      <c r="G11" s="28"/>
      <c r="H11" s="29">
        <f t="shared" ref="H11:H49" si="1">(A11*G11)</f>
        <v>0</v>
      </c>
      <c r="J11" s="2"/>
      <c r="K11" s="2"/>
      <c r="L11" s="2"/>
      <c r="M11" s="2"/>
      <c r="N11" s="2"/>
      <c r="O11" s="2"/>
    </row>
    <row r="12">
      <c r="A12" s="30"/>
      <c r="B12" s="31"/>
      <c r="C12" s="31"/>
      <c r="D12" s="31"/>
      <c r="E12" s="31"/>
      <c r="F12" s="31"/>
      <c r="G12" s="32"/>
      <c r="H12" s="33">
        <f t="shared" si="1"/>
        <v>0</v>
      </c>
      <c r="J12" s="2"/>
      <c r="K12" s="2"/>
      <c r="L12" s="2"/>
      <c r="M12" s="2"/>
    </row>
    <row r="13">
      <c r="A13" s="30"/>
      <c r="B13" s="31"/>
      <c r="C13" s="31"/>
      <c r="D13" s="31"/>
      <c r="E13" s="31"/>
      <c r="F13" s="31"/>
      <c r="G13" s="32"/>
      <c r="H13" s="33">
        <f t="shared" si="1"/>
        <v>0</v>
      </c>
      <c r="J13" s="2"/>
      <c r="K13" s="2"/>
      <c r="L13" s="2"/>
      <c r="M13" s="2"/>
    </row>
    <row r="14">
      <c r="A14" s="30"/>
      <c r="B14" s="31"/>
      <c r="C14" s="31"/>
      <c r="D14" s="31"/>
      <c r="E14" s="31"/>
      <c r="F14" s="31"/>
      <c r="G14" s="32"/>
      <c r="H14" s="33">
        <f t="shared" si="1"/>
        <v>0</v>
      </c>
      <c r="K14" s="2"/>
      <c r="L14" s="2"/>
      <c r="M14" s="2"/>
    </row>
    <row r="15">
      <c r="A15" s="30"/>
      <c r="B15" s="31"/>
      <c r="C15" s="31"/>
      <c r="D15" s="31"/>
      <c r="E15" s="31"/>
      <c r="F15" s="31"/>
      <c r="G15" s="32"/>
      <c r="H15" s="33">
        <f t="shared" si="1"/>
        <v>0</v>
      </c>
      <c r="J15" s="2"/>
      <c r="K15" s="2"/>
      <c r="L15" s="2"/>
      <c r="M15" s="2"/>
    </row>
    <row r="16">
      <c r="A16" s="30"/>
      <c r="B16" s="31"/>
      <c r="C16" s="31"/>
      <c r="D16" s="31"/>
      <c r="E16" s="31"/>
      <c r="F16" s="31"/>
      <c r="G16" s="32"/>
      <c r="H16" s="33">
        <f t="shared" si="1"/>
        <v>0</v>
      </c>
      <c r="J16" s="2"/>
      <c r="K16" s="2"/>
      <c r="L16" s="2"/>
      <c r="M16" s="2"/>
    </row>
    <row r="17">
      <c r="A17" s="30"/>
      <c r="B17" s="31"/>
      <c r="C17" s="31"/>
      <c r="D17" s="31"/>
      <c r="E17" s="31"/>
      <c r="F17" s="31"/>
      <c r="G17" s="32"/>
      <c r="H17" s="33">
        <f t="shared" si="1"/>
        <v>0</v>
      </c>
      <c r="J17" s="2"/>
      <c r="K17" s="2"/>
      <c r="L17" s="2"/>
      <c r="M17" s="2"/>
    </row>
    <row r="18">
      <c r="A18" s="30"/>
      <c r="B18" s="31"/>
      <c r="C18" s="31"/>
      <c r="D18" s="31"/>
      <c r="E18" s="31"/>
      <c r="F18" s="31"/>
      <c r="G18" s="32"/>
      <c r="H18" s="33">
        <f t="shared" si="1"/>
        <v>0</v>
      </c>
      <c r="J18" s="2"/>
      <c r="K18" s="2"/>
      <c r="L18" s="2"/>
      <c r="M18" s="2"/>
    </row>
    <row r="19">
      <c r="A19" s="30"/>
      <c r="B19" s="31"/>
      <c r="C19" s="31"/>
      <c r="D19" s="31"/>
      <c r="E19" s="31"/>
      <c r="F19" s="31"/>
      <c r="G19" s="32"/>
      <c r="H19" s="33">
        <f t="shared" si="1"/>
        <v>0</v>
      </c>
      <c r="J19" s="2"/>
      <c r="K19" s="2"/>
      <c r="L19" s="2"/>
      <c r="M19" s="2"/>
      <c r="N19" s="2"/>
    </row>
    <row r="20">
      <c r="A20" s="30"/>
      <c r="B20" s="31"/>
      <c r="C20" s="31"/>
      <c r="D20" s="31"/>
      <c r="E20" s="31"/>
      <c r="F20" s="31"/>
      <c r="G20" s="32"/>
      <c r="H20" s="33">
        <f t="shared" si="1"/>
        <v>0</v>
      </c>
      <c r="J20" s="2"/>
      <c r="K20" s="2"/>
      <c r="L20" s="2"/>
      <c r="M20" s="2"/>
      <c r="N20" s="2"/>
    </row>
    <row r="21" ht="15.75" customHeight="1">
      <c r="A21" s="30"/>
      <c r="B21" s="31"/>
      <c r="C21" s="31"/>
      <c r="D21" s="31"/>
      <c r="E21" s="31"/>
      <c r="F21" s="31"/>
      <c r="G21" s="32"/>
      <c r="H21" s="33">
        <f t="shared" si="1"/>
        <v>0</v>
      </c>
      <c r="J21" s="2"/>
      <c r="K21" s="2"/>
      <c r="L21" s="2"/>
      <c r="M21" s="2"/>
      <c r="N21" s="2"/>
    </row>
    <row r="22" ht="15.75" customHeight="1">
      <c r="A22" s="30"/>
      <c r="B22" s="31"/>
      <c r="C22" s="31"/>
      <c r="D22" s="31"/>
      <c r="E22" s="31"/>
      <c r="F22" s="31"/>
      <c r="G22" s="32"/>
      <c r="H22" s="33">
        <f t="shared" si="1"/>
        <v>0</v>
      </c>
      <c r="J22" s="2"/>
      <c r="K22" s="2"/>
      <c r="L22" s="2"/>
      <c r="M22" s="2"/>
      <c r="N22" s="2"/>
    </row>
    <row r="23" ht="15.75" customHeight="1">
      <c r="A23" s="30"/>
      <c r="B23" s="31"/>
      <c r="C23" s="31"/>
      <c r="D23" s="31"/>
      <c r="E23" s="31"/>
      <c r="F23" s="31"/>
      <c r="G23" s="32"/>
      <c r="H23" s="33">
        <f t="shared" si="1"/>
        <v>0</v>
      </c>
      <c r="J23" s="2"/>
      <c r="K23" s="2"/>
      <c r="L23" s="2"/>
      <c r="M23" s="2"/>
      <c r="N23" s="2"/>
    </row>
    <row r="24" ht="15.75" customHeight="1">
      <c r="A24" s="30"/>
      <c r="B24" s="31"/>
      <c r="C24" s="31"/>
      <c r="D24" s="31"/>
      <c r="E24" s="31"/>
      <c r="F24" s="31"/>
      <c r="G24" s="32"/>
      <c r="H24" s="33">
        <f t="shared" si="1"/>
        <v>0</v>
      </c>
      <c r="J24" s="2"/>
      <c r="K24" s="2"/>
      <c r="L24" s="2"/>
      <c r="M24" s="2"/>
      <c r="N24" s="2"/>
    </row>
    <row r="25" ht="15.75" customHeight="1">
      <c r="A25" s="30"/>
      <c r="B25" s="31"/>
      <c r="C25" s="31"/>
      <c r="D25" s="31"/>
      <c r="E25" s="31"/>
      <c r="F25" s="31"/>
      <c r="G25" s="32"/>
      <c r="H25" s="33">
        <f t="shared" si="1"/>
        <v>0</v>
      </c>
      <c r="J25" s="2"/>
      <c r="K25" s="2"/>
      <c r="L25" s="2"/>
      <c r="M25" s="2"/>
      <c r="N25" s="2"/>
    </row>
    <row r="26" ht="15.75" customHeight="1">
      <c r="A26" s="30"/>
      <c r="B26" s="31"/>
      <c r="C26" s="31"/>
      <c r="D26" s="31"/>
      <c r="E26" s="31"/>
      <c r="F26" s="31"/>
      <c r="G26" s="32"/>
      <c r="H26" s="33">
        <f t="shared" si="1"/>
        <v>0</v>
      </c>
      <c r="J26" s="2"/>
      <c r="K26" s="2"/>
      <c r="L26" s="2"/>
      <c r="M26" s="2"/>
      <c r="N26" s="2"/>
    </row>
    <row r="27" ht="15.75" customHeight="1">
      <c r="A27" s="30"/>
      <c r="B27" s="31"/>
      <c r="C27" s="31"/>
      <c r="D27" s="31"/>
      <c r="E27" s="31"/>
      <c r="F27" s="31"/>
      <c r="G27" s="32"/>
      <c r="H27" s="33">
        <f t="shared" si="1"/>
        <v>0</v>
      </c>
      <c r="J27" s="2"/>
      <c r="K27" s="2"/>
      <c r="L27" s="2"/>
      <c r="M27" s="2"/>
      <c r="N27" s="2"/>
    </row>
    <row r="28" ht="15.75" customHeight="1">
      <c r="A28" s="30"/>
      <c r="B28" s="31"/>
      <c r="C28" s="31"/>
      <c r="D28" s="31"/>
      <c r="E28" s="31"/>
      <c r="F28" s="31"/>
      <c r="G28" s="32"/>
      <c r="H28" s="33">
        <f t="shared" si="1"/>
        <v>0</v>
      </c>
      <c r="J28" s="2"/>
      <c r="K28" s="2"/>
      <c r="L28" s="2"/>
      <c r="M28" s="2"/>
      <c r="N28" s="2"/>
    </row>
    <row r="29" ht="15.75" customHeight="1">
      <c r="A29" s="30"/>
      <c r="B29" s="31"/>
      <c r="C29" s="31"/>
      <c r="D29" s="31"/>
      <c r="E29" s="31"/>
      <c r="F29" s="31"/>
      <c r="G29" s="32"/>
      <c r="H29" s="33">
        <f t="shared" si="1"/>
        <v>0</v>
      </c>
    </row>
    <row r="30" ht="15.75" customHeight="1">
      <c r="A30" s="30"/>
      <c r="B30" s="31"/>
      <c r="C30" s="31"/>
      <c r="D30" s="31"/>
      <c r="E30" s="31"/>
      <c r="F30" s="31"/>
      <c r="G30" s="32"/>
      <c r="H30" s="33">
        <f t="shared" si="1"/>
        <v>0</v>
      </c>
    </row>
    <row r="31" ht="15.75" customHeight="1">
      <c r="A31" s="30"/>
      <c r="B31" s="31"/>
      <c r="C31" s="31"/>
      <c r="D31" s="31"/>
      <c r="E31" s="31"/>
      <c r="F31" s="31"/>
      <c r="G31" s="32"/>
      <c r="H31" s="33">
        <f t="shared" si="1"/>
        <v>0</v>
      </c>
    </row>
    <row r="32" ht="15.75" customHeight="1">
      <c r="A32" s="30"/>
      <c r="B32" s="31"/>
      <c r="C32" s="31"/>
      <c r="D32" s="31"/>
      <c r="E32" s="31"/>
      <c r="F32" s="31"/>
      <c r="G32" s="32"/>
      <c r="H32" s="33">
        <f t="shared" si="1"/>
        <v>0</v>
      </c>
    </row>
    <row r="33" ht="15.75" customHeight="1">
      <c r="A33" s="30"/>
      <c r="B33" s="31"/>
      <c r="C33" s="31"/>
      <c r="D33" s="31"/>
      <c r="E33" s="31"/>
      <c r="F33" s="31"/>
      <c r="G33" s="32"/>
      <c r="H33" s="33">
        <f t="shared" si="1"/>
        <v>0</v>
      </c>
    </row>
    <row r="34" ht="15.75" customHeight="1">
      <c r="A34" s="30"/>
      <c r="B34" s="31"/>
      <c r="C34" s="31"/>
      <c r="D34" s="31"/>
      <c r="E34" s="31"/>
      <c r="F34" s="31"/>
      <c r="G34" s="32"/>
      <c r="H34" s="33">
        <f t="shared" si="1"/>
        <v>0</v>
      </c>
    </row>
    <row r="35" ht="15.75" customHeight="1">
      <c r="A35" s="30"/>
      <c r="B35" s="31"/>
      <c r="C35" s="31"/>
      <c r="D35" s="31"/>
      <c r="E35" s="31"/>
      <c r="F35" s="31"/>
      <c r="G35" s="32"/>
      <c r="H35" s="33">
        <f t="shared" si="1"/>
        <v>0</v>
      </c>
    </row>
    <row r="36" ht="15.75" customHeight="1">
      <c r="A36" s="30"/>
      <c r="B36" s="31"/>
      <c r="C36" s="31"/>
      <c r="D36" s="31"/>
      <c r="E36" s="31"/>
      <c r="F36" s="31"/>
      <c r="G36" s="32"/>
      <c r="H36" s="33">
        <f t="shared" si="1"/>
        <v>0</v>
      </c>
    </row>
    <row r="37" ht="15.75" customHeight="1">
      <c r="A37" s="30"/>
      <c r="B37" s="31"/>
      <c r="C37" s="31"/>
      <c r="D37" s="31"/>
      <c r="E37" s="31"/>
      <c r="F37" s="31"/>
      <c r="G37" s="32"/>
      <c r="H37" s="33">
        <f t="shared" si="1"/>
        <v>0</v>
      </c>
    </row>
    <row r="38" ht="15.75" customHeight="1">
      <c r="A38" s="34"/>
      <c r="B38" s="31"/>
      <c r="C38" s="35"/>
      <c r="D38" s="36"/>
      <c r="E38" s="35"/>
      <c r="F38" s="35"/>
      <c r="G38" s="37"/>
      <c r="H38" s="33">
        <f t="shared" si="1"/>
        <v>0</v>
      </c>
    </row>
    <row r="39" ht="15.75" customHeight="1">
      <c r="A39" s="34"/>
      <c r="B39" s="31"/>
      <c r="C39" s="35"/>
      <c r="D39" s="36"/>
      <c r="E39" s="35"/>
      <c r="F39" s="35"/>
      <c r="G39" s="37"/>
      <c r="H39" s="33">
        <f t="shared" si="1"/>
        <v>0</v>
      </c>
    </row>
    <row r="40" ht="15.75" customHeight="1">
      <c r="A40" s="34"/>
      <c r="B40" s="31"/>
      <c r="C40" s="35"/>
      <c r="D40" s="36"/>
      <c r="E40" s="35"/>
      <c r="F40" s="35"/>
      <c r="G40" s="37"/>
      <c r="H40" s="33">
        <f t="shared" si="1"/>
        <v>0</v>
      </c>
    </row>
    <row r="41" ht="15.75" customHeight="1">
      <c r="A41" s="34"/>
      <c r="B41" s="31"/>
      <c r="C41" s="35"/>
      <c r="D41" s="36"/>
      <c r="E41" s="35"/>
      <c r="F41" s="35"/>
      <c r="G41" s="37"/>
      <c r="H41" s="33">
        <f t="shared" si="1"/>
        <v>0</v>
      </c>
    </row>
    <row r="42" ht="15.75" customHeight="1">
      <c r="A42" s="38"/>
      <c r="B42" s="31"/>
      <c r="C42" s="35"/>
      <c r="D42" s="36"/>
      <c r="E42" s="35"/>
      <c r="F42" s="39"/>
      <c r="G42" s="37"/>
      <c r="H42" s="33">
        <f t="shared" si="1"/>
        <v>0</v>
      </c>
    </row>
    <row r="43" ht="15.75" customHeight="1">
      <c r="A43" s="34"/>
      <c r="B43" s="31"/>
      <c r="C43" s="35"/>
      <c r="D43" s="36"/>
      <c r="E43" s="35"/>
      <c r="F43" s="35"/>
      <c r="G43" s="37"/>
      <c r="H43" s="33">
        <f t="shared" si="1"/>
        <v>0</v>
      </c>
    </row>
    <row r="44" ht="15.75" customHeight="1">
      <c r="A44" s="34"/>
      <c r="B44" s="31"/>
      <c r="C44" s="35"/>
      <c r="D44" s="36"/>
      <c r="E44" s="35"/>
      <c r="F44" s="35"/>
      <c r="G44" s="37"/>
      <c r="H44" s="33">
        <f t="shared" si="1"/>
        <v>0</v>
      </c>
    </row>
    <row r="45" ht="15.75" customHeight="1">
      <c r="A45" s="38"/>
      <c r="B45" s="36"/>
      <c r="C45" s="35"/>
      <c r="D45" s="36"/>
      <c r="E45" s="35"/>
      <c r="F45" s="35"/>
      <c r="G45" s="37"/>
      <c r="H45" s="33">
        <f t="shared" si="1"/>
        <v>0</v>
      </c>
    </row>
    <row r="46" ht="15.75" customHeight="1">
      <c r="A46" s="38"/>
      <c r="B46" s="36"/>
      <c r="C46" s="35"/>
      <c r="D46" s="36"/>
      <c r="E46" s="35"/>
      <c r="F46" s="39"/>
      <c r="G46" s="37"/>
      <c r="H46" s="33">
        <f t="shared" si="1"/>
        <v>0</v>
      </c>
    </row>
    <row r="47" ht="15.75" customHeight="1">
      <c r="A47" s="38"/>
      <c r="B47" s="36"/>
      <c r="C47" s="35"/>
      <c r="D47" s="36"/>
      <c r="E47" s="35"/>
      <c r="F47" s="39"/>
      <c r="G47" s="37"/>
      <c r="H47" s="33">
        <f t="shared" si="1"/>
        <v>0</v>
      </c>
    </row>
    <row r="48" ht="15.75" customHeight="1">
      <c r="A48" s="38"/>
      <c r="B48" s="36"/>
      <c r="C48" s="35"/>
      <c r="D48" s="36"/>
      <c r="E48" s="35"/>
      <c r="F48" s="39"/>
      <c r="G48" s="37"/>
      <c r="H48" s="33">
        <f t="shared" si="1"/>
        <v>0</v>
      </c>
    </row>
    <row r="49" ht="15.75" customHeight="1">
      <c r="A49" s="40"/>
      <c r="B49" s="41"/>
      <c r="C49" s="42"/>
      <c r="D49" s="41"/>
      <c r="E49" s="42"/>
      <c r="F49" s="42"/>
      <c r="G49" s="43"/>
      <c r="H49" s="44">
        <f t="shared" si="1"/>
        <v>0</v>
      </c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H7:I7"/>
    <mergeCell ref="H8:I8"/>
    <mergeCell ref="D2:E2"/>
    <mergeCell ref="H2:I2"/>
    <mergeCell ref="D3:E3"/>
    <mergeCell ref="H3:I3"/>
    <mergeCell ref="D4:E4"/>
    <mergeCell ref="H4:I4"/>
    <mergeCell ref="H5:I5"/>
  </mergeCells>
  <conditionalFormatting sqref="H6:H8 I6">
    <cfRule type="containsText" dxfId="0" priority="1" operator="containsText" text="Nein">
      <formula>NOT(ISERROR(SEARCH(("Nein"),(H6))))</formula>
    </cfRule>
  </conditionalFormatting>
  <conditionalFormatting sqref="H6:H8 I6">
    <cfRule type="containsText" dxfId="1" priority="2" operator="containsText" text="Ja">
      <formula>NOT(ISERROR(SEARCH(("Ja"),(H6))))</formula>
    </cfRule>
  </conditionalFormatting>
  <conditionalFormatting sqref="D4">
    <cfRule type="cellIs" dxfId="0" priority="3" operator="equal">
      <formula>"rot"</formula>
    </cfRule>
  </conditionalFormatting>
  <conditionalFormatting sqref="D4">
    <cfRule type="cellIs" dxfId="2" priority="4" operator="equal">
      <formula>"gelb"</formula>
    </cfRule>
  </conditionalFormatting>
  <conditionalFormatting sqref="D4">
    <cfRule type="cellIs" dxfId="1" priority="5" operator="equal">
      <formula>"grün"</formula>
    </cfRule>
  </conditionalFormatting>
  <conditionalFormatting sqref="H2">
    <cfRule type="cellIs" dxfId="1" priority="6" operator="equal">
      <formula>$D$5</formula>
    </cfRule>
  </conditionalFormatting>
  <conditionalFormatting sqref="H2">
    <cfRule type="cellIs" dxfId="1" priority="7" operator="lessThan">
      <formula>$D$5</formula>
    </cfRule>
  </conditionalFormatting>
  <conditionalFormatting sqref="H2">
    <cfRule type="cellIs" dxfId="3" priority="8" operator="lessThanOrEqual">
      <formula>$D$5</formula>
    </cfRule>
  </conditionalFormatting>
  <conditionalFormatting sqref="H2">
    <cfRule type="cellIs" dxfId="0" priority="9" operator="greaterThan">
      <formula>$D$5</formula>
    </cfRule>
  </conditionalFormatting>
  <conditionalFormatting sqref="H3">
    <cfRule type="cellIs" dxfId="1" priority="10" operator="between">
      <formula>$D$6</formula>
      <formula>$D$7</formula>
    </cfRule>
  </conditionalFormatting>
  <conditionalFormatting sqref="H3">
    <cfRule type="cellIs" dxfId="0" priority="11" operator="lessThan">
      <formula>$D$6</formula>
    </cfRule>
  </conditionalFormatting>
  <conditionalFormatting sqref="H3">
    <cfRule type="cellIs" dxfId="0" priority="12" operator="greaterThan">
      <formula>$D$7</formula>
    </cfRule>
  </conditionalFormatting>
  <dataValidations>
    <dataValidation type="list" allowBlank="1" showErrorMessage="1" sqref="D4">
      <formula1>Tabelle2!$C$14:$C$17</formula1>
    </dataValidation>
    <dataValidation type="list" allowBlank="1" showErrorMessage="1" sqref="C11:C49">
      <formula1>Tabelle2!$C$2:$C$8</formula1>
    </dataValidation>
    <dataValidation type="list" allowBlank="1" showErrorMessage="1" sqref="E11:E49">
      <formula1>Tabelle2!$C$26:$C$103</formula1>
    </dataValidation>
  </dataValidations>
  <printOptions/>
  <pageMargins bottom="0.787401575" footer="0.0" header="0.0" left="0.7" right="0.7" top="0.7874015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2" max="2" width="16.14"/>
    <col customWidth="1" min="3" max="3" width="9.71"/>
    <col customWidth="1" min="4" max="4" width="8.86"/>
    <col customWidth="1" min="5" max="5" width="13.43"/>
    <col customWidth="1" min="6" max="6" width="21.71"/>
    <col customWidth="1" min="7" max="7" width="10.14"/>
    <col customWidth="1" min="8" max="8" width="15.29"/>
    <col customWidth="1" min="9" max="9" width="14.29"/>
    <col customWidth="1" min="10" max="10" width="17.0"/>
    <col customWidth="1" min="11" max="11" width="10.71"/>
    <col customWidth="1" min="12" max="12" width="16.43"/>
    <col customWidth="1" min="13" max="14" width="10.71"/>
    <col customWidth="1" min="15" max="15" width="15.86"/>
    <col customWidth="1" min="16" max="16" width="23.43"/>
    <col customWidth="1" min="17" max="17" width="17.86"/>
    <col customWidth="1" min="18" max="18" width="13.0"/>
    <col customWidth="1" min="19" max="19" width="16.57"/>
    <col customWidth="1" min="20" max="20" width="13.0"/>
    <col customWidth="1" min="21" max="21" width="17.29"/>
    <col customWidth="1" min="22" max="22" width="15.0"/>
    <col customWidth="1" min="23" max="23" width="16.43"/>
    <col customWidth="1" min="24" max="24" width="24.43"/>
    <col customWidth="1" min="25" max="26" width="20.86"/>
    <col customWidth="1" min="27" max="28" width="26.29"/>
    <col customWidth="1" min="29" max="29" width="8.43"/>
    <col customWidth="1" min="30" max="30" width="11.0"/>
    <col customWidth="1" min="31" max="31" width="12.86"/>
    <col customWidth="1" min="32" max="32" width="10.71"/>
    <col customWidth="1" min="33" max="33" width="12.0"/>
    <col customWidth="1" min="34" max="34" width="18.14"/>
    <col customWidth="1" min="35" max="35" width="13.29"/>
    <col customWidth="1" min="36" max="36" width="5.57"/>
    <col customWidth="1" min="37" max="37" width="5.14"/>
    <col customWidth="1" min="38" max="38" width="8.71"/>
    <col customWidth="1" min="39" max="39" width="10.0"/>
    <col customWidth="1" min="40" max="41" width="10.71"/>
    <col customWidth="1" min="42" max="42" width="18.29"/>
    <col customWidth="1" min="43" max="44" width="17.29"/>
    <col customWidth="1" min="45" max="45" width="19.29"/>
    <col customWidth="1" min="46" max="46" width="11.29"/>
    <col customWidth="1" min="47" max="47" width="25.14"/>
    <col customWidth="1" min="49" max="49" width="18.57"/>
    <col customWidth="1" min="50" max="50" width="24.14"/>
    <col customWidth="1" min="51" max="51" width="15.57"/>
    <col customWidth="1" min="52" max="52" width="18.86"/>
    <col customWidth="1" min="53" max="53" width="18.29"/>
    <col customWidth="1" min="54" max="54" width="12.71"/>
    <col customWidth="1" min="55" max="55" width="16.14"/>
    <col customWidth="1" min="56" max="56" width="22.57"/>
    <col customWidth="1" min="57" max="57" width="17.57"/>
    <col customWidth="1" min="58" max="58" width="21.71"/>
    <col customWidth="1" min="59" max="59" width="18.43"/>
    <col customWidth="1" min="60" max="60" width="10.71"/>
    <col customWidth="1" min="61" max="61" width="18.43"/>
    <col customWidth="1" min="62" max="72" width="10.71"/>
  </cols>
  <sheetData>
    <row r="1">
      <c r="A1" s="45" t="s">
        <v>24</v>
      </c>
      <c r="B1" s="46" t="s">
        <v>25</v>
      </c>
      <c r="C1" s="46"/>
      <c r="D1" s="46"/>
      <c r="E1" s="46"/>
      <c r="F1" s="46"/>
      <c r="G1" s="46"/>
      <c r="H1" s="46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</row>
    <row r="2">
      <c r="A2" s="45"/>
      <c r="B2" s="47" t="s">
        <v>26</v>
      </c>
      <c r="C2" s="47" t="s">
        <v>27</v>
      </c>
      <c r="D2" s="46" t="s">
        <v>28</v>
      </c>
      <c r="E2" s="46" t="s">
        <v>29</v>
      </c>
      <c r="F2" s="47" t="s">
        <v>30</v>
      </c>
      <c r="G2" s="46" t="s">
        <v>31</v>
      </c>
      <c r="H2" s="46" t="s">
        <v>32</v>
      </c>
      <c r="I2" s="46" t="s">
        <v>33</v>
      </c>
      <c r="J2" s="46" t="s">
        <v>34</v>
      </c>
      <c r="K2" s="46" t="s">
        <v>35</v>
      </c>
      <c r="L2" s="46" t="s">
        <v>36</v>
      </c>
      <c r="M2" s="46" t="s">
        <v>37</v>
      </c>
      <c r="N2" s="46" t="s">
        <v>38</v>
      </c>
      <c r="O2" s="47" t="s">
        <v>39</v>
      </c>
      <c r="P2" s="46" t="s">
        <v>40</v>
      </c>
      <c r="Q2" s="48" t="s">
        <v>41</v>
      </c>
      <c r="R2" s="48" t="s">
        <v>42</v>
      </c>
      <c r="S2" s="48" t="s">
        <v>43</v>
      </c>
      <c r="T2" s="48" t="s">
        <v>44</v>
      </c>
      <c r="U2" s="48" t="s">
        <v>45</v>
      </c>
      <c r="V2" s="48" t="s">
        <v>46</v>
      </c>
      <c r="W2" s="48" t="s">
        <v>47</v>
      </c>
      <c r="X2" s="48" t="s">
        <v>48</v>
      </c>
      <c r="Y2" s="48" t="s">
        <v>49</v>
      </c>
      <c r="AA2" s="48" t="s">
        <v>50</v>
      </c>
      <c r="AB2" s="48" t="s">
        <v>51</v>
      </c>
      <c r="AC2" s="46" t="s">
        <v>52</v>
      </c>
      <c r="AD2" s="47" t="s">
        <v>53</v>
      </c>
      <c r="AE2" s="47" t="s">
        <v>54</v>
      </c>
      <c r="AF2" s="46" t="s">
        <v>55</v>
      </c>
      <c r="AG2" s="46" t="s">
        <v>56</v>
      </c>
      <c r="AH2" s="46" t="s">
        <v>57</v>
      </c>
      <c r="AI2" s="48" t="s">
        <v>58</v>
      </c>
      <c r="AJ2" s="46" t="s">
        <v>59</v>
      </c>
      <c r="AL2" s="46" t="s">
        <v>60</v>
      </c>
      <c r="AN2" s="46" t="s">
        <v>61</v>
      </c>
      <c r="AO2" s="46" t="s">
        <v>62</v>
      </c>
      <c r="AP2" s="46" t="s">
        <v>63</v>
      </c>
      <c r="AQ2" s="46" t="s">
        <v>64</v>
      </c>
      <c r="AR2" s="46" t="s">
        <v>65</v>
      </c>
      <c r="AS2" s="48" t="s">
        <v>66</v>
      </c>
      <c r="AT2" s="48" t="s">
        <v>67</v>
      </c>
      <c r="AU2" s="47" t="s">
        <v>68</v>
      </c>
      <c r="AV2" s="48" t="s">
        <v>69</v>
      </c>
      <c r="AW2" s="48" t="s">
        <v>70</v>
      </c>
      <c r="AX2" s="48" t="s">
        <v>71</v>
      </c>
      <c r="AY2" s="47" t="s">
        <v>72</v>
      </c>
      <c r="AZ2" s="48" t="s">
        <v>73</v>
      </c>
      <c r="BA2" s="48" t="s">
        <v>74</v>
      </c>
      <c r="BB2" s="48" t="s">
        <v>75</v>
      </c>
      <c r="BC2" s="47" t="s">
        <v>76</v>
      </c>
      <c r="BD2" s="47" t="s">
        <v>77</v>
      </c>
      <c r="BE2" s="48" t="s">
        <v>78</v>
      </c>
      <c r="BF2" s="48" t="s">
        <v>79</v>
      </c>
      <c r="BG2" s="48" t="s">
        <v>80</v>
      </c>
      <c r="BH2" s="49" t="s">
        <v>81</v>
      </c>
      <c r="BI2" s="50"/>
      <c r="BL2" s="49"/>
      <c r="BM2" s="49"/>
      <c r="BN2" s="49"/>
      <c r="BR2" s="49"/>
    </row>
    <row r="3">
      <c r="A3" s="45"/>
      <c r="B3" s="45">
        <f>IF(AND((Armeebogen!E11="Armee von Seestadt"),(ISNUMBER(SEARCH("Bogen",Armeebogen!D11))),(Armeebogen!C11="Krieger (0)")),(Armeebogen!A11),0)</f>
        <v>0</v>
      </c>
      <c r="C3" s="51">
        <f>IF(AND((Armeebogen!E11="Arnor"),(ISNUMBER(SEARCH("Bogen",Armeebogen!D11))),(Armeebogen!C11="Krieger (0)")),(Armeebogen!A11),0)</f>
        <v>0</v>
      </c>
      <c r="D3" s="52">
        <f>IF(AND((Armeebogen!E11="Bruchtal"),(ISNUMBER(SEARCH("bogen",Armeebogen!D11))),(Armeebogen!C11="Krieger (0)")),(Armeebogen!A11),0)</f>
        <v>0</v>
      </c>
      <c r="E3" s="52">
        <f>IF(AND((Armeebogen!E11="Das Auenland"),(ISNUMBER(SEARCH("bogen",Armeebogen!D11))),(Armeebogen!C11="Krieger (0)")),(Armeebogen!A11),0)</f>
        <v>0</v>
      </c>
      <c r="F3" s="52">
        <f>IF(AND((Armeebogen!E11="Das Königreich von Kazad-dûm"),(ISNUMBER(SEARCH("bogen",Armeebogen!D11))),(Armeebogen!C11="Krieger (0)")),(Armeebogen!A11),0)</f>
        <v>0</v>
      </c>
      <c r="G3" s="52">
        <f>IF(AND((Armeebogen!E11="Die Lehen"),(ISNUMBER(SEARCH("Bogen",Armeebogen!D11))),(Armeebogen!C11="Krieger (0)")),(Armeebogen!A11),0)</f>
        <v>0</v>
      </c>
      <c r="H3" s="52">
        <f>IF(AND((Armeebogen!E11="Der wiedereroberte Erebor"),(ISNUMBER(SEARCH("Bogen",Armeebogen!D11))),(Armeebogen!C11="Krieger (0)")),(Armeebogen!A11),0)</f>
        <v>0</v>
      </c>
      <c r="I3" s="52">
        <f>IF(AND((Armeebogen!E11="Der Eisenberge"),(ISNUMBER(SEARCH("Armbrust",Armeebogen!D11))),(Armeebogen!C11="Krieger (0)")),(Armeebogen!A11),0)</f>
        <v>0</v>
      </c>
      <c r="J3" s="52">
        <f>IF(AND((Armeebogen!E11="Garnision von Thal"),(ISNUMBER(SEARCH("Bogen",Armeebogen!D11))),(Armeebogen!C11="Krieger (0)")),(Armeebogen!A11),0)</f>
        <v>0</v>
      </c>
      <c r="K3" s="45">
        <f>IF(AND((Armeebogen!E11="Lothlórien"),(ISNUMBER(SEARCH("bogen",Armeebogen!D11))),(Armeebogen!C11="Krieger (0)")),(Armeebogen!A11),0)</f>
        <v>0</v>
      </c>
      <c r="L3" s="45">
        <f>IF(AND((Armeebogen!E11="Minas Tirith"),(ISNUMBER(SEARCH("Bogen",Armeebogen!D11))),(Armeebogen!C11="Krieger (0)")),(Armeebogen!A11),0)</f>
        <v>0</v>
      </c>
      <c r="M3" s="45">
        <f>IF(AND((Armeebogen!E11="Númenor"),(ISNUMBER(SEARCH("Bogen",Armeebogen!D11))),(Armeebogen!C11="Krieger (0)")),(Armeebogen!A11),0)</f>
        <v>0</v>
      </c>
      <c r="N3" s="45">
        <f>IF(AND((Armeebogen!E11="Rohan"),(ISNUMBER(SEARCH("Bogen",Armeebogen!D11))),(Armeebogen!C11="Krieger (0)")),(Armeebogen!A11),0)</f>
        <v>0</v>
      </c>
      <c r="O3" s="45">
        <f>IF(AND((Armeebogen!E11="Thranduils Hallen"),(ISNUMBER(SEARCH("bogen",Armeebogen!D11))),(Armeebogen!C11="Krieger (0)")),(Armeebogen!A11),0)</f>
        <v>0</v>
      </c>
      <c r="P3" s="45">
        <f>IF(AND((Armeebogen!E11="Überlebene von See-Stadt"),(ISNUMBER(SEARCH("bogen",Armeebogen!D11))),(Armeebogen!C11="Krieger (0)")),(Armeebogen!A11),0)</f>
        <v>0</v>
      </c>
      <c r="Q3" s="45">
        <f>IF(AND((Armeebogen!E11="Die Armee von Thal"),(ISNUMBER(SEARCH("bogen",Armeebogen!D11))),(Armeebogen!C11="Krieger (0)")),(Armeebogen!A11),0)</f>
        <v>0</v>
      </c>
      <c r="R3" s="45">
        <f>IF(AND((Armeebogen!E11="Die Beorninger"),(ISNUMBER(SEARCH("bogen",Armeebogen!D11))),(Armeebogen!C11="Krieger (0)")),(Armeebogen!A11),0)</f>
        <v>0</v>
      </c>
      <c r="S3" s="45">
        <f>IF(AND((Armeebogen!E11="Die Menschen des Westens"),(ISNUMBER(SEARCH("bogen",Armeebogen!D11))),(Armeebogen!C11="Krieger (0)")),(Armeebogen!A11),0)</f>
        <v>0</v>
      </c>
      <c r="T3" s="45">
        <f>IF(AND((Armeebogen!E11="Eomers Reiter"),(ISNUMBER(SEARCH("bogen",Armeebogen!D11))),(Armeebogen!C11="Krieger (0)")),(Armeebogen!A11),0)</f>
        <v>0</v>
      </c>
      <c r="U3" s="45">
        <f>IF(AND((Armeebogen!E11="Pfade des Druaden"),(ISNUMBER(SEARCH("bogen",Armeebogen!D11))),(Armeebogen!C11="Krieger (0)")),(Armeebogen!A11),0)</f>
        <v>0</v>
      </c>
      <c r="V3" s="45">
        <f>IF(AND((Armeebogen!E11="Theodens Reiter"),(ISNUMBER(SEARCH("bogen",Armeebogen!D11))),(Armeebogen!C11="Krieger (0)")),(Armeebogen!A11),0)</f>
        <v>0</v>
      </c>
      <c r="W3" s="45">
        <f>IF(AND((Armeebogen!E11="Theodreds Wache"),(ISNUMBER(SEARCH("bogen",Armeebogen!D11))),(Armeebogen!C11="Krieger (0)")),(Armeebogen!A11),0)</f>
        <v>0</v>
      </c>
      <c r="X3" s="45">
        <f>IF(AND((Armeebogen!E11="Verteidiger des Auenlandes"),(ISNUMBER(SEARCH("bogen",Armeebogen!D11))),(Armeebogen!C11="Krieger (0)")),(Armeebogen!A11),0)</f>
        <v>0</v>
      </c>
      <c r="Y3" s="52">
        <f>IF(AND((Armeebogen!E11="Verteidiger der Erebors"),(ISNUMBER(SEARCH("Armbrust",Armeebogen!D11))),(Armeebogen!C11="Krieger (0)")),(Armeebogen!A11),0)</f>
        <v>0</v>
      </c>
      <c r="Z3" s="45">
        <f>IF(AND((Armeebogen!E11="Verteidiger der Erebors"),(ISNUMBER(SEARCH("Bogen",Armeebogen!D11))),(Armeebogen!C11="Krieger (0)")),(Armeebogen!A11),0)</f>
        <v>0</v>
      </c>
      <c r="AA3" s="45">
        <f>IF(AND((Armeebogen!E11="Verteidiger von Helms Klamm"),(ISNUMBER(SEARCH("bogen",Armeebogen!D11))),(Armeebogen!C11="Krieger (0)")),(Armeebogen!A11),0)</f>
        <v>0</v>
      </c>
      <c r="AB3" s="45">
        <f>IF(AND((Armeebogen!E11="Waldläufer von Ithilien"),(ISNUMBER(SEARCH("bogen",Armeebogen!D11))),(Armeebogen!C11="Krieger (0)")),(Armeebogen!A11),0)</f>
        <v>0</v>
      </c>
      <c r="AC3" s="45">
        <f>IF(AND((Armeebogen!E11="Angmar"),(ISNUMBER(SEARCH("bogen",Armeebogen!D11))),(Armeebogen!C11="Krieger (0)")),(Armeebogen!A11),0)</f>
        <v>0</v>
      </c>
      <c r="AD3" s="52">
        <f>IF(AND((Armeebogen!E11="Azogs Jäger"),(ISNUMBER(SEARCH("Orkbogen",Armeebogen!D11))),(Armeebogen!C11="Krieger (0)")),(Armeebogen!A11),0)</f>
        <v>0</v>
      </c>
      <c r="AE3" s="52">
        <f>IF(AND((Armeebogen!E11="Azogs Legion"),(ISNUMBER(SEARCH("bogen",Armeebogen!D11))),(Armeebogen!C11="Krieger (0)")),(Armeebogen!A11),0)</f>
        <v>0</v>
      </c>
      <c r="AF3" s="52">
        <f>IF(AND((Armeebogen!E11="Barad-dûr"),(ISNUMBER(SEARCH("bogen",Armeebogen!D11))),(Armeebogen!C11="Krieger (0)")),(Armeebogen!A11),0)</f>
        <v>0</v>
      </c>
      <c r="AG3" s="52">
        <f>IF(AND((Armeebogen!E11="Die Ostlinge"),(ISNUMBER(SEARCH("Bogen",Armeebogen!D11))),(Armeebogen!C11="Krieger (0)")),(Armeebogen!A11),0)</f>
        <v>0</v>
      </c>
      <c r="AH3" s="45">
        <f>IF(AND((Armeebogen!E11="Die Schlangenhorde"),(ISNUMBER(SEARCH("Bogen",Armeebogen!D11))),(Armeebogen!C11="Krieger (0)")),(Armeebogen!A11),0)</f>
        <v>0</v>
      </c>
      <c r="AI3" s="45">
        <f>IF(AND((Armeebogen!E11="Dunkle Mächte von Dol Guldur"),(ISNUMBER(SEARCH("Orkbogen",Armeebogen!D11))),(Armeebogen!C11="Krieger (0)")),(Armeebogen!A11),0)</f>
        <v>0</v>
      </c>
      <c r="AJ3" s="52">
        <f>IF(AND((Armeebogen!E11="Isengart"),(ISNUMBER(SEARCH("bogen",Armeebogen!D11))),(Armeebogen!C11="Krieger (0)")),(Armeebogen!A11),0)</f>
        <v>0</v>
      </c>
      <c r="AK3" s="52">
        <f>IF(AND((Armeebogen!E11="Isengart"),(ISNUMBER(SEARCH("Armbrust",Armeebogen!D11))),(Armeebogen!C11="Krieger (0)")),(Armeebogen!A11),0)</f>
        <v>0</v>
      </c>
      <c r="AL3" s="52">
        <f>IF(AND((Armeebogen!E11="Kosaren von Umbar"),(ISNUMBER(SEARCH("Bogen",Armeebogen!D11))),(Armeebogen!C11="Krieger (0)")),(Armeebogen!A11),0)</f>
        <v>0</v>
      </c>
      <c r="AM3" s="45">
        <f>IF(AND((Armeebogen!E11="Kosaren von Umbar"),(ISNUMBER(SEARCH("Armbrust",Armeebogen!D11))),(Armeebogen!C11="Krieger (0)")),(Armeebogen!A11),0)</f>
        <v>0</v>
      </c>
      <c r="AN3" s="52">
        <f>IF(AND((Armeebogen!E11="Mordor"),(ISNUMBER(SEARCH("bogen",Armeebogen!D11))),(Armeebogen!C11="Krieger (0)")),(Armeebogen!A11),0)</f>
        <v>0</v>
      </c>
      <c r="AO3" s="52">
        <f>IF(AND((Armeebogen!E11="Moria"),(ISNUMBER(SEARCH("Orkogen",Armeebogen!D11))),(Armeebogen!C11="Krieger (0)")),(Armeebogen!A11),0)</f>
        <v>0</v>
      </c>
      <c r="AP3" s="52">
        <f>IF(AND((Armeebogen!E11="Sharkas Abtrünnige"),(ISNUMBER(SEARCH("Bogen",Armeebogen!D11))),(Armeebogen!C11="Krieger (0)")),(Armeebogen!A11),0)</f>
        <v>0</v>
      </c>
      <c r="AQ3" s="52">
        <f>IF(AND((Armeebogen!E11="Variags von Khand"),(ISNUMBER(SEARCH("Bogen",Armeebogen!D11))),(Armeebogen!C11="Krieger (0)")),(Armeebogen!A11),0)</f>
        <v>0</v>
      </c>
      <c r="AR3" s="52">
        <f>IF(AND((Armeebogen!E11="Weit-Harad"),(ISNUMBER(SEARCH("Bogen",Armeebogen!D11))),(Armeebogen!C11="Krieger (0)")),(Armeebogen!A11),0)</f>
        <v>0</v>
      </c>
      <c r="AS3" s="52">
        <f>IF(AND((Armeebogen!E11="Angriff auf Lothlorien"),(ISNUMBER(SEARCH("Bogen",Armeebogen!D11))),(Armeebogen!C11="Krieger (0)")),(Armeebogen!A11),0)</f>
        <v>0</v>
      </c>
      <c r="AT3" s="52">
        <f>IF(AND((Armeebogen!E11="Cirith Ungol"),(ISNUMBER(SEARCH("Bogen",Armeebogen!D11))),(Armeebogen!C11="Krieger (0)")),(Armeebogen!A11),0)</f>
        <v>0</v>
      </c>
      <c r="AU3" s="52">
        <f>IF(AND((Armeebogen!E11="Das schwarze Tor öffnet sich"),(ISNUMBER(SEARCH("bogen",Armeebogen!D11))),(Armeebogen!C11="Krieger (0)")),(Armeebogen!A11),0)</f>
        <v>0</v>
      </c>
      <c r="AV3" s="52">
        <f>IF(AND((Armeebogen!E11="Heer des Drachenkaisers"),(ISNUMBER(SEARCH("Bogen",Armeebogen!D11))),(Armeebogen!C11="Krieger (0)")),(Armeebogen!A11),0)</f>
        <v>0</v>
      </c>
      <c r="AW3" s="52">
        <f>IF(AND((Armeebogen!E11="Die Armee Dunlands"),(ISNUMBER(SEARCH("Bogen",Armeebogen!D11))),(Armeebogen!C11="Krieger (0)")),(Armeebogen!A11),0)</f>
        <v>0</v>
      </c>
      <c r="AX3" s="52">
        <f>IF(AND((Armeebogen!E11="Die Gruben von Dol Guldur"),(ISNUMBER(SEARCH("bogen",Armeebogen!D11))),(Armeebogen!C11="Krieger (0)")),(Armeebogen!A11),0)</f>
        <v>0</v>
      </c>
      <c r="AY3" s="52">
        <f>IF(AND((Armeebogen!E11="Die Strolche des Bosses"),(ISNUMBER(SEARCH("Bogen",Armeebogen!D11))),(Armeebogen!C11="Krieger (0)")),(Armeebogen!A11),0)</f>
        <v>0</v>
      </c>
      <c r="AZ3" s="52">
        <f>IF(AND((Armeebogen!E11="Die Tiefen von Moria"),(ISNUMBER(SEARCH("Bogen",Armeebogen!D11))),(Armeebogen!C11="Krieger (0)")),(Armeebogen!A11),0)</f>
        <v>0</v>
      </c>
      <c r="BA3" s="52">
        <f>IF(AND((Armeebogen!E11="Die Wölfe Isengarts"),(ISNUMBER(SEARCH("bogen",Armeebogen!C11))),(Armeebogen!D11="Krieger (0)")),(Armeebogen!A11),0)</f>
        <v>0</v>
      </c>
      <c r="BB3" s="52">
        <f>IF(AND((Armeebogen!E11="Die Bösen Wesen des Düsterwaldes"),(ISNUMBER(SEARCH("Bogen",Armeebogen!D11))),(Armeebogen!C11="Krieger (0)")),(Armeebogen!A11),0)</f>
        <v>0</v>
      </c>
      <c r="BC3" s="52">
        <f>IF(AND((Armeebogen!E11="Gothmogs Armee"),(ISNUMBER(SEARCH("bogen",Armeebogen!D11))),(Armeebogen!C11="Krieger (0)")),(Armeebogen!A11),0)</f>
        <v>0</v>
      </c>
      <c r="BD3" s="52">
        <f>IF(AND((Armeebogen!E11="Große Armee des Südens"),(ISNUMBER(SEARCH("bogen",Armeebogen!D11))),(Armeebogen!C11="Krieger (0)")),(Armeebogen!A11),0)</f>
        <v>0</v>
      </c>
      <c r="BE3" s="52">
        <f>IF(AND((Armeebogen!E11="Lurtz' Kundschafter"),(ISNUMBER(SEARCH("bogen",Armeebogen!D11))),(Armeebogen!C11="Krieger (0)")),(Armeebogen!A11),0)</f>
        <v>0</v>
      </c>
      <c r="BF3" s="52">
        <f>IF(AND((Armeebogen!E11="Sturm auf Helms Klamm"),(ISNUMBER(SEARCH("Bogen",Armeebogen!D11))),(Armeebogen!C11="Krieger (0)")),(Armeebogen!A11),0)</f>
        <v>0</v>
      </c>
      <c r="BG3" s="52">
        <f>IF(AND((Armeebogen!E11="Ugluks Kundschafter"),(ISNUMBER(SEARCH("bogen",Armeebogen!C11))),(Armeebogen!D11="Krieger (0)")),(Armeebogen!A11),0)</f>
        <v>0</v>
      </c>
      <c r="BH3" s="52">
        <f>IF(AND((Armeebogen!E11="Helmswache"),(ISNUMBER(SEARCH("bogen",Armeebogen!C11))),(Armeebogen!D11="Krieger (0)")),(Armeebogen!A11),0)</f>
        <v>0</v>
      </c>
      <c r="BI3" s="2"/>
      <c r="BL3" s="49"/>
      <c r="BM3" s="2"/>
      <c r="BN3" s="2"/>
      <c r="BR3" s="2"/>
      <c r="BT3" s="2"/>
    </row>
    <row r="4">
      <c r="A4" s="45"/>
      <c r="B4" s="45">
        <f>IF(AND((Armeebogen!E12="Armee von Seestadt"),(ISNUMBER(SEARCH("Bogen",Armeebogen!D12))),(Armeebogen!C12="Krieger (0)")),(Armeebogen!A12),0)</f>
        <v>0</v>
      </c>
      <c r="C4" s="51">
        <f>IF(AND((Armeebogen!E12="Arnor"),(ISNUMBER(SEARCH("Bogen",Armeebogen!D12))),(Armeebogen!C12="Krieger (0)")),(Armeebogen!A12),0)</f>
        <v>0</v>
      </c>
      <c r="D4" s="52">
        <f>IF(AND((Armeebogen!E12="Bruchtal"),(ISNUMBER(SEARCH("bogen",Armeebogen!D12))),(Armeebogen!C12="Krieger (0)")),(Armeebogen!A12),0)</f>
        <v>0</v>
      </c>
      <c r="E4" s="52">
        <f>IF(AND((Armeebogen!E12="Das Auenland"),(ISNUMBER(SEARCH("bogen",Armeebogen!D12))),(Armeebogen!C12="Krieger (0)")),(Armeebogen!A12),0)</f>
        <v>0</v>
      </c>
      <c r="F4" s="52">
        <f>IF(AND((Armeebogen!E12="Das Königreich von Kazad-dûm"),(ISNUMBER(SEARCH("bogen",Armeebogen!D12))),(Armeebogen!C12="Krieger (0)")),(Armeebogen!A12),0)</f>
        <v>0</v>
      </c>
      <c r="G4" s="52">
        <f>IF(AND((Armeebogen!E12="Die Lehen"),(ISNUMBER(SEARCH("Bogen",Armeebogen!D12))),(Armeebogen!C12="Krieger (0)")),(Armeebogen!A12),0)</f>
        <v>0</v>
      </c>
      <c r="H4" s="52">
        <f>IF(AND((Armeebogen!E12="Der wiedereroberte Erebor"),(ISNUMBER(SEARCH("Bogen",Armeebogen!D12))),(Armeebogen!C12="Krieger (0)")),(Armeebogen!A12),0)</f>
        <v>0</v>
      </c>
      <c r="I4" s="52">
        <f>IF(AND((Armeebogen!E12="Der Eisenberge"),(ISNUMBER(SEARCH("Armbrust",Armeebogen!D12))),(Armeebogen!C12="Krieger (0)")),(Armeebogen!A12),0)</f>
        <v>0</v>
      </c>
      <c r="J4" s="52">
        <f>IF(AND((Armeebogen!E12="Garnision von Thal"),(ISNUMBER(SEARCH("Bogen",Armeebogen!D12))),(Armeebogen!C12="Krieger (0)")),(Armeebogen!A12),0)</f>
        <v>0</v>
      </c>
      <c r="K4" s="52">
        <f>IF(AND((Armeebogen!E12="Lothlórien"),(ISNUMBER(SEARCH("bogen",Armeebogen!D12))),(Armeebogen!C12="Krieger (0)")),(Armeebogen!A12),0)</f>
        <v>0</v>
      </c>
      <c r="L4" s="52">
        <f>IF(AND((Armeebogen!E12="Minas Tirith"),(ISNUMBER(SEARCH("Bogen",Armeebogen!D12))),(Armeebogen!C12="Krieger (0)")),(Armeebogen!A12),0)</f>
        <v>0</v>
      </c>
      <c r="M4" s="52">
        <f>IF(AND((Armeebogen!E12="Númenor"),(ISNUMBER(SEARCH("Bogen",Armeebogen!D12))),(Armeebogen!C12="Krieger (0)")),(Armeebogen!A12),0)</f>
        <v>0</v>
      </c>
      <c r="N4" s="52">
        <f>IF(AND((Armeebogen!E12="Rohan"),(ISNUMBER(SEARCH("Bogen",Armeebogen!D12))),(Armeebogen!C12="Krieger (0)")),(Armeebogen!A12),0)</f>
        <v>0</v>
      </c>
      <c r="O4" s="45">
        <f>IF(AND((Armeebogen!E12="Thranduils Hallen"),(ISNUMBER(SEARCH("bogen",Armeebogen!D12))),(Armeebogen!C12="Krieger (0)")),(Armeebogen!A12),0)</f>
        <v>0</v>
      </c>
      <c r="P4" s="45">
        <f>IF(AND((Armeebogen!E12="Überlebene von See-Stadt"),(ISNUMBER(SEARCH("bogen",Armeebogen!D12))),(Armeebogen!C12="Krieger (0)")),(Armeebogen!A12),0)</f>
        <v>0</v>
      </c>
      <c r="Q4" s="45">
        <f>IF(AND((Armeebogen!E12="Die Armee von Thal"),(ISNUMBER(SEARCH("bogen",Armeebogen!D12))),(Armeebogen!C12="Krieger (0)")),(Armeebogen!A12),0)</f>
        <v>0</v>
      </c>
      <c r="R4" s="45">
        <f>IF(AND((Armeebogen!E12="Die Beorninger"),(ISNUMBER(SEARCH("bogen",Armeebogen!D12))),(Armeebogen!C12="Krieger (0)")),(Armeebogen!A12),0)</f>
        <v>0</v>
      </c>
      <c r="S4" s="45">
        <f>IF(AND((Armeebogen!E12="Die Menschen des Westens"),(ISNUMBER(SEARCH("bogen",Armeebogen!D12))),(Armeebogen!C12="Krieger (0)")),(Armeebogen!A12),0)</f>
        <v>0</v>
      </c>
      <c r="T4" s="45">
        <f>IF(AND((Armeebogen!E12="Eomers Reiter"),(ISNUMBER(SEARCH("bogen",Armeebogen!D12))),(Armeebogen!C12="Krieger (0)")),(Armeebogen!A12),0)</f>
        <v>0</v>
      </c>
      <c r="U4" s="45">
        <f>IF(AND((Armeebogen!E12="Pfade des Druaden"),(ISNUMBER(SEARCH("bogen",Armeebogen!D12))),(Armeebogen!C12="Krieger (0)")),(Armeebogen!A12),0)</f>
        <v>0</v>
      </c>
      <c r="V4" s="45">
        <f>IF(AND((Armeebogen!E12="Theodens Reiter"),(ISNUMBER(SEARCH("bogen",Armeebogen!D12))),(Armeebogen!C12="Krieger (0)")),(Armeebogen!A12),0)</f>
        <v>0</v>
      </c>
      <c r="W4" s="45">
        <f>IF(AND((Armeebogen!E12="Theodreds Wache"),(ISNUMBER(SEARCH("bogen",Armeebogen!D12))),(Armeebogen!C12="Krieger (0)")),(Armeebogen!A12),0)</f>
        <v>0</v>
      </c>
      <c r="X4" s="45">
        <f>IF(AND((Armeebogen!E12="Verteidiger des Auenlandes"),(ISNUMBER(SEARCH("bogen",Armeebogen!D12))),(Armeebogen!C12="Krieger (0)")),(Armeebogen!A12),0)</f>
        <v>0</v>
      </c>
      <c r="Y4" s="52">
        <f>IF(AND((Armeebogen!E12="Verteidiger der Erebors"),(ISNUMBER(SEARCH("Armbrust",Armeebogen!D12))),(Armeebogen!C12="Krieger (0)")),(Armeebogen!A12),0)</f>
        <v>0</v>
      </c>
      <c r="Z4" s="45">
        <f>IF(AND((Armeebogen!E12="Verteidiger der Erebors"),(ISNUMBER(SEARCH("Bogen",Armeebogen!D12))),(Armeebogen!C12="Krieger (0)")),(Armeebogen!A12),0)</f>
        <v>0</v>
      </c>
      <c r="AA4" s="45">
        <f>IF(AND((Armeebogen!E12="Verteidiger von Helms Klamm"),(ISNUMBER(SEARCH("bogen",Armeebogen!D12))),(Armeebogen!C12="Krieger (0)")),(Armeebogen!A12),0)</f>
        <v>0</v>
      </c>
      <c r="AB4" s="45">
        <f>IF(AND((Armeebogen!E12="Waldläufer von Ithilien"),(ISNUMBER(SEARCH("bogen",Armeebogen!D12))),(Armeebogen!C12="Krieger (0)")),(Armeebogen!A12),0)</f>
        <v>0</v>
      </c>
      <c r="AC4" s="52">
        <f>IF(AND((Armeebogen!E12="Angmar"),(ISNUMBER(SEARCH("bogen",Armeebogen!D12))),(Armeebogen!C12="Krieger (0)")),(Armeebogen!A12),0)</f>
        <v>0</v>
      </c>
      <c r="AD4" s="52">
        <f>IF(AND((Armeebogen!E12="Azogs Jäger"),(ISNUMBER(SEARCH("Orkbogen",Armeebogen!D12))),(Armeebogen!C12="Krieger (0)")),(Armeebogen!A12),0)</f>
        <v>0</v>
      </c>
      <c r="AE4" s="52">
        <f>IF(AND((Armeebogen!E12="Azogs Legion"),(ISNUMBER(SEARCH("bogen",Armeebogen!D12))),(Armeebogen!C12="Krieger (0)")),(Armeebogen!A12),0)</f>
        <v>0</v>
      </c>
      <c r="AF4" s="52">
        <f>IF(AND((Armeebogen!E12="Barad-dûr"),(ISNUMBER(SEARCH("bogen",Armeebogen!D12))),(Armeebogen!C12="Krieger (0)")),(Armeebogen!A12),0)</f>
        <v>0</v>
      </c>
      <c r="AG4" s="52">
        <f>IF(AND((Armeebogen!E12="Die Ostlinge"),(ISNUMBER(SEARCH("Bogen",Armeebogen!D12))),(Armeebogen!C12="Krieger (0)")),(Armeebogen!A12),0)</f>
        <v>0</v>
      </c>
      <c r="AH4" s="52">
        <f>IF(AND((Armeebogen!E12="Die Schlangenhorde"),(ISNUMBER(SEARCH("Bogen",Armeebogen!D12))),(Armeebogen!C12="Krieger (0)")),(Armeebogen!A12),0)</f>
        <v>0</v>
      </c>
      <c r="AI4" s="45">
        <f>IF(AND((Armeebogen!E12="Dunkle Mächte von Dol Guldur"),(ISNUMBER(SEARCH("Orkbogen",Armeebogen!D12))),(Armeebogen!C12="Krieger (0)")),(Armeebogen!A12),0)</f>
        <v>0</v>
      </c>
      <c r="AJ4" s="52">
        <f>IF(AND((Armeebogen!E12="Isengart"),(ISNUMBER(SEARCH("bogen",Armeebogen!D12))),(Armeebogen!C12="Krieger (0)")),(Armeebogen!A12),0)</f>
        <v>0</v>
      </c>
      <c r="AK4" s="52">
        <f>IF(AND((Armeebogen!E12="Isengart"),(ISNUMBER(SEARCH("Armbrust",Armeebogen!D12))),(Armeebogen!C12="Krieger (0)")),(Armeebogen!A12),0)</f>
        <v>0</v>
      </c>
      <c r="AL4" s="52">
        <f>IF(AND((Armeebogen!E12="Kosaren von Umbar"),(ISNUMBER(SEARCH("Bogen",Armeebogen!D12))),(Armeebogen!C12="Krieger (0)")),(Armeebogen!A12),0)</f>
        <v>0</v>
      </c>
      <c r="AM4" s="52">
        <f>IF(AND((Armeebogen!E12="Kosaren von Umbar"),(ISNUMBER(SEARCH("Armbrust",Armeebogen!D12))),(Armeebogen!C12="Krieger (0)")),(Armeebogen!A12),0)</f>
        <v>0</v>
      </c>
      <c r="AN4" s="52">
        <f>IF(AND((Armeebogen!E12="Mordor"),(ISNUMBER(SEARCH("bogen",Armeebogen!D12))),(Armeebogen!C12="Krieger (0)")),(Armeebogen!A12),0)</f>
        <v>0</v>
      </c>
      <c r="AO4" s="52">
        <f>IF(AND((Armeebogen!E12="Moria"),(ISNUMBER(SEARCH("bogen",Armeebogen!D12))),(Armeebogen!C12="Krieger (0)")),(Armeebogen!A12),0)</f>
        <v>0</v>
      </c>
      <c r="AP4" s="52">
        <f>IF(AND((Armeebogen!E12="Sharkas Abtrünnige"),(ISNUMBER(SEARCH("Bogen",Armeebogen!D12))),(Armeebogen!C12="Krieger (0)")),(Armeebogen!A12),0)</f>
        <v>0</v>
      </c>
      <c r="AQ4" s="52">
        <f>IF(AND((Armeebogen!E12="Variags von Khand"),(ISNUMBER(SEARCH("Bogen",Armeebogen!D12))),(Armeebogen!C12="Krieger (0)")),(Armeebogen!A12),0)</f>
        <v>0</v>
      </c>
      <c r="AR4" s="52">
        <f>IF(AND((Armeebogen!E12="Weit-Harad"),(ISNUMBER(SEARCH("Bogen",Armeebogen!D12))),(Armeebogen!C12="Krieger (0)")),(Armeebogen!A12),0)</f>
        <v>0</v>
      </c>
      <c r="AS4" s="52">
        <f>IF(AND((Armeebogen!E12="Angriff auf Lothlorien"),(ISNUMBER(SEARCH("Bogen",Armeebogen!D12))),(Armeebogen!C12="Krieger (0)")),(Armeebogen!A12),0)</f>
        <v>0</v>
      </c>
      <c r="AT4" s="52">
        <f>IF(AND((Armeebogen!E12="Cirith Ungol"),(ISNUMBER(SEARCH("Bogen",Armeebogen!D12))),(Armeebogen!C12="Krieger (0)")),(Armeebogen!A12),0)</f>
        <v>0</v>
      </c>
      <c r="AU4" s="52">
        <f>IF(AND((Armeebogen!E12="Das schwarze Tor öffnet sich"),(ISNUMBER(SEARCH("bogen",Armeebogen!D12))),(Armeebogen!C12="Krieger (0)")),(Armeebogen!A12),0)</f>
        <v>0</v>
      </c>
      <c r="AV4" s="52">
        <f>IF(AND((Armeebogen!E12="Heer des Drachenkaisers"),(ISNUMBER(SEARCH("Bogen",Armeebogen!D12))),(Armeebogen!C12="Krieger (0)")),(Armeebogen!A12),0)</f>
        <v>0</v>
      </c>
      <c r="AW4" s="52">
        <f>IF(AND((Armeebogen!E12="Die Armee Dunlands"),(ISNUMBER(SEARCH("Bogen",Armeebogen!D12))),(Armeebogen!C12="Krieger (0)")),(Armeebogen!A12),0)</f>
        <v>0</v>
      </c>
      <c r="AX4" s="52">
        <f>IF(AND((Armeebogen!E12="Die Gruben von Dol Guldur"),(ISNUMBER(SEARCH("bogen",Armeebogen!D12))),(Armeebogen!C12="Krieger (0)")),(Armeebogen!A12),0)</f>
        <v>0</v>
      </c>
      <c r="AY4" s="52">
        <f>IF(AND((Armeebogen!E12="Die Strolche des Bosses"),(ISNUMBER(SEARCH("Bogen",Armeebogen!D12))),(Armeebogen!C12="Krieger (0)")),(Armeebogen!A12),0)</f>
        <v>0</v>
      </c>
      <c r="AZ4" s="52">
        <f>IF(AND((Armeebogen!E12="Die Tiefen von Moria"),(ISNUMBER(SEARCH("Bogen",Armeebogen!D12))),(Armeebogen!C12="Krieger (0)")),(Armeebogen!A12),0)</f>
        <v>0</v>
      </c>
      <c r="BA4" s="52">
        <f>IF(AND((Armeebogen!E12="Die Wölfe Isengarts"),(ISNUMBER(SEARCH("bogen",Armeebogen!C12))),(Armeebogen!D12="Krieger (0)")),(Armeebogen!A12),0)</f>
        <v>0</v>
      </c>
      <c r="BB4" s="52">
        <f>IF(AND((Armeebogen!E12="Die Bösen Wesen des Düsterwaldes"),(ISNUMBER(SEARCH("Bogen",Armeebogen!D12))),(Armeebogen!C12="Krieger (0)")),(Armeebogen!A12),0)</f>
        <v>0</v>
      </c>
      <c r="BC4" s="52">
        <f>IF(AND((Armeebogen!E12="Gothmogs Armee"),(ISNUMBER(SEARCH("bogen",Armeebogen!D12))),(Armeebogen!C12="Krieger (0)")),(Armeebogen!A12),0)</f>
        <v>0</v>
      </c>
      <c r="BD4" s="52">
        <f>IF(AND((Armeebogen!E12="Große Armee des Südens"),(ISNUMBER(SEARCH("bogen",Armeebogen!D12))),(Armeebogen!C12="Krieger (0)")),(Armeebogen!A12),0)</f>
        <v>0</v>
      </c>
      <c r="BE4" s="52">
        <f>IF(AND((Armeebogen!E12="Lurtz' Kundschafter"),(ISNUMBER(SEARCH("bogen",Armeebogen!D12))),(Armeebogen!C12="Krieger (0)")),(Armeebogen!A12),0)</f>
        <v>0</v>
      </c>
      <c r="BF4" s="52">
        <f>IF(AND((Armeebogen!E12="Sturm auf Helms Klamm"),(ISNUMBER(SEARCH("Bogen",Armeebogen!D12))),(Armeebogen!C12="Krieger (0)")),(Armeebogen!A12),0)</f>
        <v>0</v>
      </c>
      <c r="BG4" s="52">
        <f>IF(AND((Armeebogen!E12="Ugluks Kundschafter"),(ISNUMBER(SEARCH("bogen",Armeebogen!C12))),(Armeebogen!D12="Krieger (0)")),(Armeebogen!A12),0)</f>
        <v>0</v>
      </c>
      <c r="BH4" s="52">
        <f>IF(AND((Armeebogen!E12="Helmswache"),(ISNUMBER(SEARCH("bogen",Armeebogen!C12))),(Armeebogen!D12="Krieger (0)")),(Armeebogen!A12),0)</f>
        <v>0</v>
      </c>
      <c r="BI4" s="2"/>
      <c r="BL4" s="2"/>
      <c r="BM4" s="2"/>
      <c r="BN4" s="2"/>
      <c r="BR4" s="2"/>
      <c r="BT4" s="2"/>
    </row>
    <row r="5">
      <c r="A5" s="45"/>
      <c r="B5" s="45">
        <f>IF(AND((Armeebogen!E13="Armee von Seestadt"),(ISNUMBER(SEARCH("Bogen",Armeebogen!D13))),(Armeebogen!C13="Krieger (0)")),(Armeebogen!A13),0)</f>
        <v>0</v>
      </c>
      <c r="C5" s="51">
        <f>IF(AND((Armeebogen!E13="Arnor"),(ISNUMBER(SEARCH("Bogen",Armeebogen!D13))),(Armeebogen!C13="Krieger (0)")),(Armeebogen!A13),0)</f>
        <v>0</v>
      </c>
      <c r="D5" s="52">
        <f>IF(AND((Armeebogen!E13="Bruchtal"),(ISNUMBER(SEARCH("bogen",Armeebogen!D13))),(Armeebogen!C13="Krieger (0)")),(Armeebogen!A13),0)</f>
        <v>0</v>
      </c>
      <c r="E5" s="52">
        <f>IF(AND((Armeebogen!E13="Das Auenland"),(ISNUMBER(SEARCH("bogen",Armeebogen!D13))),(Armeebogen!C13="Krieger (0)")),(Armeebogen!A13),0)</f>
        <v>0</v>
      </c>
      <c r="F5" s="52">
        <f>IF(AND((Armeebogen!E13="Das Königreich von Kazad-dûm"),(ISNUMBER(SEARCH("bogen",Armeebogen!D13))),(Armeebogen!C13="Krieger (0)")),(Armeebogen!A13),0)</f>
        <v>0</v>
      </c>
      <c r="G5" s="52">
        <f>IF(AND((Armeebogen!E13="Die Lehen"),(ISNUMBER(SEARCH("Bogen",Armeebogen!D13))),(Armeebogen!C13="Krieger (0)")),(Armeebogen!A13),0)</f>
        <v>0</v>
      </c>
      <c r="H5" s="52">
        <f>IF(AND((Armeebogen!E13="Der wiedereroberte Erebor"),(ISNUMBER(SEARCH("Bogen",Armeebogen!D13))),(Armeebogen!C13="Krieger (0)")),(Armeebogen!A13),0)</f>
        <v>0</v>
      </c>
      <c r="I5" s="52">
        <f>IF(AND((Armeebogen!E13="Der Eisenberge"),(ISNUMBER(SEARCH("Armbrust",Armeebogen!D13))),(Armeebogen!C13="Krieger (0)")),(Armeebogen!A13),0)</f>
        <v>0</v>
      </c>
      <c r="J5" s="52">
        <f>IF(AND((Armeebogen!E13="Garnision von Thal"),(ISNUMBER(SEARCH("Bogen",Armeebogen!D13))),(Armeebogen!C13="Krieger (0)")),(Armeebogen!A13),0)</f>
        <v>0</v>
      </c>
      <c r="K5" s="52">
        <f>IF(AND((Armeebogen!E13="Lothlórien"),(ISNUMBER(SEARCH("bogen",Armeebogen!D13))),(Armeebogen!C13="Krieger (0)")),(Armeebogen!A13),0)</f>
        <v>0</v>
      </c>
      <c r="L5" s="52">
        <f>IF(AND((Armeebogen!E13="Minas Tirith"),(ISNUMBER(SEARCH("Bogen",Armeebogen!D13))),(Armeebogen!C13="Krieger (0)")),(Armeebogen!A13),0)</f>
        <v>0</v>
      </c>
      <c r="M5" s="52">
        <f>IF(AND((Armeebogen!E13="Númenor"),(ISNUMBER(SEARCH("Bogen",Armeebogen!D13))),(Armeebogen!C13="Krieger (0)")),(Armeebogen!A13),0)</f>
        <v>0</v>
      </c>
      <c r="N5" s="52">
        <f>IF(AND((Armeebogen!E13="Rohan"),(ISNUMBER(SEARCH("Bogen",Armeebogen!D13))),(Armeebogen!C13="Krieger (0)")),(Armeebogen!A13),0)</f>
        <v>0</v>
      </c>
      <c r="O5" s="45">
        <f>IF(AND((Armeebogen!E13="Thranduils Hallen"),(ISNUMBER(SEARCH("bogen",Armeebogen!D13))),(Armeebogen!C13="Krieger (0)")),(Armeebogen!A13),0)</f>
        <v>0</v>
      </c>
      <c r="P5" s="45">
        <f>IF(AND((Armeebogen!E13="Überlebene von See-Stadt"),(ISNUMBER(SEARCH("bogen",Armeebogen!D13))),(Armeebogen!C13="Krieger (0)")),(Armeebogen!A13),0)</f>
        <v>0</v>
      </c>
      <c r="Q5" s="45">
        <f>IF(AND((Armeebogen!E13="Die Armee von Thal"),(ISNUMBER(SEARCH("bogen",Armeebogen!D13))),(Armeebogen!C13="Krieger (0)")),(Armeebogen!A13),0)</f>
        <v>0</v>
      </c>
      <c r="R5" s="45">
        <f>IF(AND((Armeebogen!E13="Die Beorninger"),(ISNUMBER(SEARCH("bogen",Armeebogen!D13))),(Armeebogen!C13="Krieger (0)")),(Armeebogen!A13),0)</f>
        <v>0</v>
      </c>
      <c r="S5" s="45">
        <f>IF(AND((Armeebogen!E13="Die Menschen des Westens"),(ISNUMBER(SEARCH("bogen",Armeebogen!D13))),(Armeebogen!C13="Krieger (0)")),(Armeebogen!A13),0)</f>
        <v>0</v>
      </c>
      <c r="T5" s="45">
        <f>IF(AND((Armeebogen!E13="Eomers Reiter"),(ISNUMBER(SEARCH("bogen",Armeebogen!D13))),(Armeebogen!C13="Krieger (0)")),(Armeebogen!A13),0)</f>
        <v>0</v>
      </c>
      <c r="U5" s="45">
        <f>IF(AND((Armeebogen!E13="Pfade des Druaden"),(ISNUMBER(SEARCH("bogen",Armeebogen!D13))),(Armeebogen!C13="Krieger (0)")),(Armeebogen!A13),0)</f>
        <v>0</v>
      </c>
      <c r="V5" s="45">
        <f>IF(AND((Armeebogen!E13="Theodens Reiter"),(ISNUMBER(SEARCH("bogen",Armeebogen!D13))),(Armeebogen!C13="Krieger (0)")),(Armeebogen!A13),0)</f>
        <v>0</v>
      </c>
      <c r="W5" s="45">
        <f>IF(AND((Armeebogen!E13="Theodreds Wache"),(ISNUMBER(SEARCH("bogen",Armeebogen!D13))),(Armeebogen!C13="Krieger (0)")),(Armeebogen!A13),0)</f>
        <v>0</v>
      </c>
      <c r="X5" s="45">
        <f>IF(AND((Armeebogen!E13="Verteidiger des Auenlandes"),(ISNUMBER(SEARCH("bogen",Armeebogen!D13))),(Armeebogen!C13="Krieger (0)")),(Armeebogen!A13),0)</f>
        <v>0</v>
      </c>
      <c r="Y5" s="52">
        <f>IF(AND((Armeebogen!E13="Verteidiger der Erebors"),(ISNUMBER(SEARCH("Armbrust",Armeebogen!D13))),(Armeebogen!C13="Krieger (0)")),(Armeebogen!A13),0)</f>
        <v>0</v>
      </c>
      <c r="Z5" s="45">
        <f>IF(AND((Armeebogen!E13="Verteidiger der Erebors"),(ISNUMBER(SEARCH("Bogen",Armeebogen!D13))),(Armeebogen!C13="Krieger (0)")),(Armeebogen!A13),0)</f>
        <v>0</v>
      </c>
      <c r="AA5" s="45">
        <f>IF(AND((Armeebogen!E13="Verteidiger von Helms Klamm"),(ISNUMBER(SEARCH("bogen",Armeebogen!D13))),(Armeebogen!C13="Krieger (0)")),(Armeebogen!A13),0)</f>
        <v>0</v>
      </c>
      <c r="AB5" s="45">
        <f>IF(AND((Armeebogen!E13="Waldläufer von Ithilien"),(ISNUMBER(SEARCH("bogen",Armeebogen!D13))),(Armeebogen!C13="Krieger (0)")),(Armeebogen!A13),0)</f>
        <v>0</v>
      </c>
      <c r="AC5" s="52">
        <f>IF(AND((Armeebogen!E13="Angmar"),(ISNUMBER(SEARCH("bogen",Armeebogen!D13))),(Armeebogen!C13="Krieger (0)")),(Armeebogen!A13),0)</f>
        <v>0</v>
      </c>
      <c r="AD5" s="52">
        <f>IF(AND((Armeebogen!E13="Azogs Jäger"),(ISNUMBER(SEARCH("Orkbogen",Armeebogen!D13))),(Armeebogen!C13="Krieger (0)")),(Armeebogen!A13),0)</f>
        <v>0</v>
      </c>
      <c r="AE5" s="52">
        <f>IF(AND((Armeebogen!E13="Azogs Legion"),(ISNUMBER(SEARCH("bogen",Armeebogen!D13))),(Armeebogen!C13="Krieger (0)")),(Armeebogen!A13),0)</f>
        <v>0</v>
      </c>
      <c r="AF5" s="52">
        <f>IF(AND((Armeebogen!E13="Barad-dûr"),(ISNUMBER(SEARCH("bogen",Armeebogen!D13))),(Armeebogen!C13="Krieger (0)")),(Armeebogen!A13),0)</f>
        <v>0</v>
      </c>
      <c r="AG5" s="52">
        <f>IF(AND((Armeebogen!E13="Die Ostlinge"),(ISNUMBER(SEARCH("Bogen",Armeebogen!D13))),(Armeebogen!C13="Krieger (0)")),(Armeebogen!A13),0)</f>
        <v>0</v>
      </c>
      <c r="AH5" s="52">
        <f>IF(AND((Armeebogen!E13="Die Schlangenhorde"),(ISNUMBER(SEARCH("Bogen",Armeebogen!D13))),(Armeebogen!C13="Krieger (0)")),(Armeebogen!A13),0)</f>
        <v>0</v>
      </c>
      <c r="AI5" s="45">
        <f>IF(AND((Armeebogen!E13="Dunkle Mächte von Dol Guldur"),(ISNUMBER(SEARCH("Orkbogen",Armeebogen!D13))),(Armeebogen!C13="Krieger (0)")),(Armeebogen!A13),0)</f>
        <v>0</v>
      </c>
      <c r="AJ5" s="52">
        <f>IF(AND((Armeebogen!E13="Isengart"),(ISNUMBER(SEARCH("bogen",Armeebogen!D13))),(Armeebogen!C13="Krieger (0)")),(Armeebogen!A13),0)</f>
        <v>0</v>
      </c>
      <c r="AK5" s="52">
        <f>IF(AND((Armeebogen!E13="Isengart"),(ISNUMBER(SEARCH("Armbrust",Armeebogen!D13))),(Armeebogen!C13="Krieger (0)")),(Armeebogen!A13),0)</f>
        <v>0</v>
      </c>
      <c r="AL5" s="52">
        <f>IF(AND((Armeebogen!E13="Kosaren von Umbar"),(ISNUMBER(SEARCH("Bogen",Armeebogen!D13))),(Armeebogen!C13="Krieger (0)")),(Armeebogen!A13),0)</f>
        <v>0</v>
      </c>
      <c r="AM5" s="52">
        <f>IF(AND((Armeebogen!E13="Kosaren von Umbar"),(ISNUMBER(SEARCH("Armbrust",Armeebogen!D13))),(Armeebogen!C13="Krieger (0)")),(Armeebogen!A13),0)</f>
        <v>0</v>
      </c>
      <c r="AN5" s="52">
        <f>IF(AND((Armeebogen!E13="Mordor"),(ISNUMBER(SEARCH("bogen",Armeebogen!D13))),(Armeebogen!C13="Krieger (0)")),(Armeebogen!A13),0)</f>
        <v>0</v>
      </c>
      <c r="AO5" s="52">
        <f>IF(AND((Armeebogen!E13="Moria"),(ISNUMBER(SEARCH("bogen",Armeebogen!D13))),(Armeebogen!C13="Krieger (0)")),(Armeebogen!A13),0)</f>
        <v>0</v>
      </c>
      <c r="AP5" s="52">
        <f>IF(AND((Armeebogen!E13="Sharkas Abtrünnige"),(ISNUMBER(SEARCH("Bogen",Armeebogen!D13))),(Armeebogen!C13="Krieger (0)")),(Armeebogen!A13),0)</f>
        <v>0</v>
      </c>
      <c r="AQ5" s="52">
        <f>IF(AND((Armeebogen!E13="Variags von Khand"),(ISNUMBER(SEARCH("Bogen",Armeebogen!D13))),(Armeebogen!C13="Krieger (0)")),(Armeebogen!A13),0)</f>
        <v>0</v>
      </c>
      <c r="AR5" s="52">
        <f>IF(AND((Armeebogen!E13="Weit-Harad"),(ISNUMBER(SEARCH("Bogen",Armeebogen!D13))),(Armeebogen!C13="Krieger (0)")),(Armeebogen!A13),0)</f>
        <v>0</v>
      </c>
      <c r="AS5" s="52">
        <f>IF(AND((Armeebogen!E13="Angriff auf Lothlorien"),(ISNUMBER(SEARCH("Bogen",Armeebogen!D13))),(Armeebogen!C13="Krieger (0)")),(Armeebogen!A13),0)</f>
        <v>0</v>
      </c>
      <c r="AT5" s="52">
        <f>IF(AND((Armeebogen!E13="Cirith Ungol"),(ISNUMBER(SEARCH("Bogen",Armeebogen!D13))),(Armeebogen!C13="Krieger (0)")),(Armeebogen!A13),0)</f>
        <v>0</v>
      </c>
      <c r="AU5" s="52">
        <f>IF(AND((Armeebogen!E13="Das schwarze Tor öffnet sich"),(ISNUMBER(SEARCH("bogen",Armeebogen!D13))),(Armeebogen!C13="Krieger (0)")),(Armeebogen!A13),0)</f>
        <v>0</v>
      </c>
      <c r="AV5" s="52">
        <f>IF(AND((Armeebogen!E13="Heer des Drachenkaisers"),(ISNUMBER(SEARCH("Bogen",Armeebogen!D13))),(Armeebogen!C13="Krieger (0)")),(Armeebogen!A13),0)</f>
        <v>0</v>
      </c>
      <c r="AW5" s="52">
        <f>IF(AND((Armeebogen!E13="Die Armee Dunlands"),(ISNUMBER(SEARCH("Bogen",Armeebogen!D13))),(Armeebogen!C13="Krieger (0)")),(Armeebogen!A13),0)</f>
        <v>0</v>
      </c>
      <c r="AX5" s="52">
        <f>IF(AND((Armeebogen!E13="Die Gruben von Dol Guldur"),(ISNUMBER(SEARCH("bogen",Armeebogen!D13))),(Armeebogen!C13="Krieger (0)")),(Armeebogen!A13),0)</f>
        <v>0</v>
      </c>
      <c r="AY5" s="52">
        <f>IF(AND((Armeebogen!E13="Die Strolche des Bosses"),(ISNUMBER(SEARCH("Bogen",Armeebogen!D13))),(Armeebogen!C13="Krieger (0)")),(Armeebogen!A13),0)</f>
        <v>0</v>
      </c>
      <c r="AZ5" s="52">
        <f>IF(AND((Armeebogen!E13="Die Tiefen von Moria"),(ISNUMBER(SEARCH("Bogen",Armeebogen!D13))),(Armeebogen!C13="Krieger (0)")),(Armeebogen!A13),0)</f>
        <v>0</v>
      </c>
      <c r="BA5" s="52">
        <f>IF(AND((Armeebogen!E13="Die Wölfe Isengarts"),(ISNUMBER(SEARCH("bogen",Armeebogen!C13))),(Armeebogen!D13="Krieger (0)")),(Armeebogen!A13),0)</f>
        <v>0</v>
      </c>
      <c r="BB5" s="52">
        <f>IF(AND((Armeebogen!E13="Die Bösen Wesen des Düsterwaldes"),(ISNUMBER(SEARCH("Bogen",Armeebogen!D13))),(Armeebogen!C13="Krieger (0)")),(Armeebogen!A13),0)</f>
        <v>0</v>
      </c>
      <c r="BC5" s="52">
        <f>IF(AND((Armeebogen!E13="Gothmogs Armee"),(ISNUMBER(SEARCH("bogen",Armeebogen!D13))),(Armeebogen!C13="Krieger (0)")),(Armeebogen!A13),0)</f>
        <v>0</v>
      </c>
      <c r="BD5" s="52">
        <f>IF(AND((Armeebogen!E13="Große Armee des Südens"),(ISNUMBER(SEARCH("bogen",Armeebogen!D13))),(Armeebogen!C13="Krieger (0)")),(Armeebogen!A13),0)</f>
        <v>0</v>
      </c>
      <c r="BE5" s="52">
        <f>IF(AND((Armeebogen!E13="Lurtz' Kundschafter"),(ISNUMBER(SEARCH("bogen",Armeebogen!D13))),(Armeebogen!C13="Krieger (0)")),(Armeebogen!A13),0)</f>
        <v>0</v>
      </c>
      <c r="BF5" s="52">
        <f>IF(AND((Armeebogen!E13="Sturm auf Helms Klamm"),(ISNUMBER(SEARCH("Bogen",Armeebogen!D13))),(Armeebogen!C13="Krieger (0)")),(Armeebogen!A13),0)</f>
        <v>0</v>
      </c>
      <c r="BG5" s="52">
        <f>IF(AND((Armeebogen!E13="Ugluks Kundschafter"),(ISNUMBER(SEARCH("bogen",Armeebogen!C13))),(Armeebogen!D13="Krieger (0)")),(Armeebogen!A13),0)</f>
        <v>0</v>
      </c>
      <c r="BH5" s="52">
        <f>IF(AND((Armeebogen!E13="Helmswache"),(ISNUMBER(SEARCH("bogen",Armeebogen!C13))),(Armeebogen!D13="Krieger (0)")),(Armeebogen!A13),0)</f>
        <v>0</v>
      </c>
      <c r="BI5" s="2"/>
      <c r="BL5" s="2"/>
      <c r="BM5" s="2"/>
      <c r="BN5" s="2"/>
      <c r="BR5" s="2"/>
      <c r="BT5" s="2"/>
    </row>
    <row r="6">
      <c r="A6" s="45"/>
      <c r="B6" s="45">
        <f>IF(AND((Armeebogen!E14="Armee von Seestadt"),(ISNUMBER(SEARCH("Bogen",Armeebogen!D14))),(Armeebogen!C14="Krieger (0)")),(Armeebogen!A14),0)</f>
        <v>0</v>
      </c>
      <c r="C6" s="51">
        <f>IF(AND((Armeebogen!E14="Arnor"),(ISNUMBER(SEARCH("Bogen",Armeebogen!D14))),(Armeebogen!C14="Krieger (0)")),(Armeebogen!A14),0)</f>
        <v>0</v>
      </c>
      <c r="D6" s="52">
        <f>IF(AND((Armeebogen!E14="Bruchtal"),(ISNUMBER(SEARCH("bogen",Armeebogen!D14))),(Armeebogen!C14="Krieger (0)")),(Armeebogen!A14),0)</f>
        <v>0</v>
      </c>
      <c r="E6" s="52">
        <f>IF(AND((Armeebogen!E14="Das Auenland"),(ISNUMBER(SEARCH("bogen",Armeebogen!D14))),(Armeebogen!C14="Krieger (0)")),(Armeebogen!A14),0)</f>
        <v>0</v>
      </c>
      <c r="F6" s="52">
        <f>IF(AND((Armeebogen!E14="Das Königreich von Kazad-dûm"),(ISNUMBER(SEARCH("bogen",Armeebogen!D14))),(Armeebogen!C14="Krieger (0)")),(Armeebogen!A14),0)</f>
        <v>0</v>
      </c>
      <c r="G6" s="52">
        <f>IF(AND((Armeebogen!E14="Die Lehen"),(ISNUMBER(SEARCH("Bogen",Armeebogen!D14))),(Armeebogen!C14="Krieger (0)")),(Armeebogen!A14),0)</f>
        <v>0</v>
      </c>
      <c r="H6" s="52">
        <f>IF(AND((Armeebogen!E14="Der wiedereroberte Erebor"),(ISNUMBER(SEARCH("Bogen",Armeebogen!D14))),(Armeebogen!C14="Krieger (0)")),(Armeebogen!A14),0)</f>
        <v>0</v>
      </c>
      <c r="I6" s="52">
        <f>IF(AND((Armeebogen!E14="Der Eisenberge"),(ISNUMBER(SEARCH("Armbrust",Armeebogen!D14))),(Armeebogen!C14="Krieger (0)")),(Armeebogen!A14),0)</f>
        <v>0</v>
      </c>
      <c r="J6" s="52">
        <f>IF(AND((Armeebogen!E14="Garnision von Thal"),(ISNUMBER(SEARCH("Bogen",Armeebogen!D14))),(Armeebogen!C14="Krieger (0)")),(Armeebogen!A14),0)</f>
        <v>0</v>
      </c>
      <c r="K6" s="52">
        <f>IF(AND((Armeebogen!E14="Lothlórien"),(ISNUMBER(SEARCH("bogen",Armeebogen!D14))),(Armeebogen!C14="Krieger (0)")),(Armeebogen!A14),0)</f>
        <v>0</v>
      </c>
      <c r="L6" s="52">
        <f>IF(AND((Armeebogen!E14="Minas Tirith"),(ISNUMBER(SEARCH("Bogen",Armeebogen!D14))),(Armeebogen!C14="Krieger (0)")),(Armeebogen!A14),0)</f>
        <v>0</v>
      </c>
      <c r="M6" s="52">
        <f>IF(AND((Armeebogen!E14="Númenor"),(ISNUMBER(SEARCH("Bogen",Armeebogen!D14))),(Armeebogen!C14="Krieger (0)")),(Armeebogen!A14),0)</f>
        <v>0</v>
      </c>
      <c r="N6" s="52">
        <f>IF(AND((Armeebogen!E14="Rohan"),(ISNUMBER(SEARCH("Bogen",Armeebogen!D14))),(Armeebogen!C14="Krieger (0)")),(Armeebogen!A14),0)</f>
        <v>0</v>
      </c>
      <c r="O6" s="45">
        <f>IF(AND((Armeebogen!E14="Thranduils Hallen"),(ISNUMBER(SEARCH("bogen",Armeebogen!D14))),(Armeebogen!C14="Krieger (0)")),(Armeebogen!A14),0)</f>
        <v>0</v>
      </c>
      <c r="P6" s="45">
        <f>IF(AND((Armeebogen!E14="Überlebene von See-Stadt"),(ISNUMBER(SEARCH("bogen",Armeebogen!D14))),(Armeebogen!C14="Krieger (0)")),(Armeebogen!A14),0)</f>
        <v>0</v>
      </c>
      <c r="Q6" s="45">
        <f>IF(AND((Armeebogen!E14="Die Armee von Thal"),(ISNUMBER(SEARCH("bogen",Armeebogen!D14))),(Armeebogen!C14="Krieger (0)")),(Armeebogen!A14),0)</f>
        <v>0</v>
      </c>
      <c r="R6" s="45">
        <f>IF(AND((Armeebogen!E14="Die Beorninger"),(ISNUMBER(SEARCH("bogen",Armeebogen!D14))),(Armeebogen!C14="Krieger (0)")),(Armeebogen!A14),0)</f>
        <v>0</v>
      </c>
      <c r="S6" s="45">
        <f>IF(AND((Armeebogen!E14="Die Menschen des Westens"),(ISNUMBER(SEARCH("bogen",Armeebogen!D14))),(Armeebogen!C14="Krieger (0)")),(Armeebogen!A14),0)</f>
        <v>0</v>
      </c>
      <c r="T6" s="45">
        <f>IF(AND((Armeebogen!E14="Eomers Reiter"),(ISNUMBER(SEARCH("bogen",Armeebogen!D14))),(Armeebogen!C14="Krieger (0)")),(Armeebogen!A14),0)</f>
        <v>0</v>
      </c>
      <c r="U6" s="45">
        <f>IF(AND((Armeebogen!E14="Pfade des Druaden"),(ISNUMBER(SEARCH("bogen",Armeebogen!D14))),(Armeebogen!C14="Krieger (0)")),(Armeebogen!A14),0)</f>
        <v>0</v>
      </c>
      <c r="V6" s="45">
        <f>IF(AND((Armeebogen!E14="Theodens Reiter"),(ISNUMBER(SEARCH("bogen",Armeebogen!D14))),(Armeebogen!C14="Krieger (0)")),(Armeebogen!A14),0)</f>
        <v>0</v>
      </c>
      <c r="W6" s="45">
        <f>IF(AND((Armeebogen!E14="Theodreds Wache"),(ISNUMBER(SEARCH("bogen",Armeebogen!D14))),(Armeebogen!C14="Krieger (0)")),(Armeebogen!A14),0)</f>
        <v>0</v>
      </c>
      <c r="X6" s="45">
        <f>IF(AND((Armeebogen!E14="Verteidiger des Auenlandes"),(ISNUMBER(SEARCH("bogen",Armeebogen!D14))),(Armeebogen!C14="Krieger (0)")),(Armeebogen!A14),0)</f>
        <v>0</v>
      </c>
      <c r="Y6" s="52">
        <f>IF(AND((Armeebogen!E14="Verteidiger der Erebors"),(ISNUMBER(SEARCH("Armbrust",Armeebogen!D14))),(Armeebogen!C14="Krieger (0)")),(Armeebogen!A14),0)</f>
        <v>0</v>
      </c>
      <c r="Z6" s="45">
        <f>IF(AND((Armeebogen!E14="Verteidiger der Erebors"),(ISNUMBER(SEARCH("Bogen",Armeebogen!D14))),(Armeebogen!C14="Krieger (0)")),(Armeebogen!A14),0)</f>
        <v>0</v>
      </c>
      <c r="AA6" s="45">
        <f>IF(AND((Armeebogen!E14="Verteidiger von Helms Klamm"),(ISNUMBER(SEARCH("bogen",Armeebogen!D14))),(Armeebogen!C14="Krieger (0)")),(Armeebogen!A14),0)</f>
        <v>0</v>
      </c>
      <c r="AB6" s="45">
        <f>IF(AND((Armeebogen!E14="Waldläufer von Ithilien"),(ISNUMBER(SEARCH("bogen",Armeebogen!D14))),(Armeebogen!C14="Krieger (0)")),(Armeebogen!A14),0)</f>
        <v>0</v>
      </c>
      <c r="AC6" s="52">
        <f>IF(AND((Armeebogen!E14="Angmar"),(ISNUMBER(SEARCH("bogen",Armeebogen!D14))),(Armeebogen!C14="Krieger (0)")),(Armeebogen!A14),0)</f>
        <v>0</v>
      </c>
      <c r="AD6" s="52">
        <f>IF(AND((Armeebogen!E14="Azogs Jäger"),(ISNUMBER(SEARCH("Orkbogen",Armeebogen!D14))),(Armeebogen!C14="Krieger (0)")),(Armeebogen!A14),0)</f>
        <v>0</v>
      </c>
      <c r="AE6" s="52">
        <f>IF(AND((Armeebogen!E14="Azogs Legion"),(ISNUMBER(SEARCH("bogen",Armeebogen!D14))),(Armeebogen!C14="Krieger (0)")),(Armeebogen!A14),0)</f>
        <v>0</v>
      </c>
      <c r="AF6" s="52">
        <f>IF(AND((Armeebogen!E14="Barad-dûr"),(ISNUMBER(SEARCH("bogen",Armeebogen!D14))),(Armeebogen!C14="Krieger (0)")),(Armeebogen!A14),0)</f>
        <v>0</v>
      </c>
      <c r="AG6" s="52">
        <f>IF(AND((Armeebogen!E14="Die Ostlinge"),(ISNUMBER(SEARCH("Bogen",Armeebogen!D14))),(Armeebogen!C14="Krieger (0)")),(Armeebogen!A14),0)</f>
        <v>0</v>
      </c>
      <c r="AH6" s="52">
        <f>IF(AND((Armeebogen!E14="Die Schlangenhorde"),(ISNUMBER(SEARCH("Bogen",Armeebogen!D14))),(Armeebogen!C14="Krieger (0)")),(Armeebogen!A14),0)</f>
        <v>0</v>
      </c>
      <c r="AI6" s="45">
        <f>IF(AND((Armeebogen!E14="Dunkle Mächte von Dol Guldur"),(ISNUMBER(SEARCH("Orkbogen",Armeebogen!D14))),(Armeebogen!C14="Krieger (0)")),(Armeebogen!A14),0)</f>
        <v>0</v>
      </c>
      <c r="AJ6" s="52">
        <f>IF(AND((Armeebogen!E14="Isengart"),(ISNUMBER(SEARCH("bogen",Armeebogen!D14))),(Armeebogen!C14="Krieger (0)")),(Armeebogen!A14),0)</f>
        <v>0</v>
      </c>
      <c r="AK6" s="52">
        <f>IF(AND((Armeebogen!E14="Isengart"),(ISNUMBER(SEARCH("Armbrust",Armeebogen!D14))),(Armeebogen!C14="Krieger (0)")),(Armeebogen!A14),0)</f>
        <v>0</v>
      </c>
      <c r="AL6" s="52">
        <f>IF(AND((Armeebogen!E14="Kosaren von Umbar"),(ISNUMBER(SEARCH("Bogen",Armeebogen!D14))),(Armeebogen!C14="Krieger (0)")),(Armeebogen!A14),0)</f>
        <v>0</v>
      </c>
      <c r="AM6" s="52">
        <f>IF(AND((Armeebogen!E14="Kosaren von Umbar"),(ISNUMBER(SEARCH("Armbrust",Armeebogen!D14))),(Armeebogen!C14="Krieger (0)")),(Armeebogen!A14),0)</f>
        <v>0</v>
      </c>
      <c r="AN6" s="52">
        <f>IF(AND((Armeebogen!E14="Mordor"),(ISNUMBER(SEARCH("bogen",Armeebogen!D14))),(Armeebogen!C14="Krieger (0)")),(Armeebogen!A14),0)</f>
        <v>0</v>
      </c>
      <c r="AO6" s="52">
        <f>IF(AND((Armeebogen!E14="Moria"),(ISNUMBER(SEARCH("bogen",Armeebogen!D14))),(Armeebogen!C14="Krieger (0)")),(Armeebogen!A14),0)</f>
        <v>0</v>
      </c>
      <c r="AP6" s="52">
        <f>IF(AND((Armeebogen!E14="Sharkas Abtrünnige"),(ISNUMBER(SEARCH("Bogen",Armeebogen!D14))),(Armeebogen!C14="Krieger (0)")),(Armeebogen!A14),0)</f>
        <v>0</v>
      </c>
      <c r="AQ6" s="52">
        <f>IF(AND((Armeebogen!E14="Variags von Khand"),(ISNUMBER(SEARCH("Bogen",Armeebogen!D14))),(Armeebogen!C14="Krieger (0)")),(Armeebogen!A14),0)</f>
        <v>0</v>
      </c>
      <c r="AR6" s="52">
        <f>IF(AND((Armeebogen!E14="Weit-Harad"),(ISNUMBER(SEARCH("Bogen",Armeebogen!D14))),(Armeebogen!C14="Krieger (0)")),(Armeebogen!A14),0)</f>
        <v>0</v>
      </c>
      <c r="AS6" s="52">
        <f>IF(AND((Armeebogen!E14="Angriff auf Lothlorien"),(ISNUMBER(SEARCH("Bogen",Armeebogen!D14))),(Armeebogen!C14="Krieger (0)")),(Armeebogen!A14),0)</f>
        <v>0</v>
      </c>
      <c r="AT6" s="52">
        <f>IF(AND((Armeebogen!E14="Cirith Ungol"),(ISNUMBER(SEARCH("Bogen",Armeebogen!D14))),(Armeebogen!C14="Krieger (0)")),(Armeebogen!A14),0)</f>
        <v>0</v>
      </c>
      <c r="AU6" s="52">
        <f>IF(AND((Armeebogen!E14="Das schwarze Tor öffnet sich"),(ISNUMBER(SEARCH("bogen",Armeebogen!D14))),(Armeebogen!C14="Krieger (0)")),(Armeebogen!A14),0)</f>
        <v>0</v>
      </c>
      <c r="AV6" s="52">
        <f>IF(AND((Armeebogen!E14="Heer des Drachenkaisers"),(ISNUMBER(SEARCH("Bogen",Armeebogen!D14))),(Armeebogen!C14="Krieger (0)")),(Armeebogen!A14),0)</f>
        <v>0</v>
      </c>
      <c r="AW6" s="52">
        <f>IF(AND((Armeebogen!E14="Die Armee Dunlands"),(ISNUMBER(SEARCH("Bogen",Armeebogen!D14))),(Armeebogen!C14="Krieger (0)")),(Armeebogen!A14),0)</f>
        <v>0</v>
      </c>
      <c r="AX6" s="52">
        <f>IF(AND((Armeebogen!E14="Die Gruben von Dol Guldur"),(ISNUMBER(SEARCH("bogen",Armeebogen!D14))),(Armeebogen!C14="Krieger (0)")),(Armeebogen!A14),0)</f>
        <v>0</v>
      </c>
      <c r="AY6" s="52">
        <f>IF(AND((Armeebogen!E14="Die Strolche des Bosses"),(ISNUMBER(SEARCH("Bogen",Armeebogen!D14))),(Armeebogen!C14="Krieger (0)")),(Armeebogen!A14),0)</f>
        <v>0</v>
      </c>
      <c r="AZ6" s="52">
        <f>IF(AND((Armeebogen!E14="Die Tiefen von Moria"),(ISNUMBER(SEARCH("Bogen",Armeebogen!D14))),(Armeebogen!C14="Krieger (0)")),(Armeebogen!A14),0)</f>
        <v>0</v>
      </c>
      <c r="BA6" s="52">
        <f>IF(AND((Armeebogen!E14="Die Wölfe Isengarts"),(ISNUMBER(SEARCH("bogen",Armeebogen!C14))),(Armeebogen!D14="Krieger (0)")),(Armeebogen!A14),0)</f>
        <v>0</v>
      </c>
      <c r="BB6" s="52">
        <f>IF(AND((Armeebogen!E14="Die Bösen Wesen des Düsterwaldes"),(ISNUMBER(SEARCH("Bogen",Armeebogen!D14))),(Armeebogen!C14="Krieger (0)")),(Armeebogen!A14),0)</f>
        <v>0</v>
      </c>
      <c r="BC6" s="52">
        <f>IF(AND((Armeebogen!E14="Gothmogs Armee"),(ISNUMBER(SEARCH("bogen",Armeebogen!D14))),(Armeebogen!C14="Krieger (0)")),(Armeebogen!A14),0)</f>
        <v>0</v>
      </c>
      <c r="BD6" s="52">
        <f>IF(AND((Armeebogen!E14="Große Armee des Südens"),(ISNUMBER(SEARCH("bogen",Armeebogen!D14))),(Armeebogen!C14="Krieger (0)")),(Armeebogen!A14),0)</f>
        <v>0</v>
      </c>
      <c r="BE6" s="52">
        <f>IF(AND((Armeebogen!E14="Lurtz' Kundschafter"),(ISNUMBER(SEARCH("bogen",Armeebogen!D14))),(Armeebogen!C14="Krieger (0)")),(Armeebogen!A14),0)</f>
        <v>0</v>
      </c>
      <c r="BF6" s="52">
        <f>IF(AND((Armeebogen!E14="Sturm auf Helms Klamm"),(ISNUMBER(SEARCH("Bogen",Armeebogen!D14))),(Armeebogen!C14="Krieger (0)")),(Armeebogen!A14),0)</f>
        <v>0</v>
      </c>
      <c r="BG6" s="52">
        <f>IF(AND((Armeebogen!E14="Ugluks Kundschafter"),(ISNUMBER(SEARCH("bogen",Armeebogen!C14))),(Armeebogen!D14="Krieger (0)")),(Armeebogen!A14),0)</f>
        <v>0</v>
      </c>
      <c r="BH6" s="52">
        <f>IF(AND((Armeebogen!E14="Helmswache"),(ISNUMBER(SEARCH("bogen",Armeebogen!C14))),(Armeebogen!D14="Krieger (0)")),(Armeebogen!A14),0)</f>
        <v>0</v>
      </c>
      <c r="BI6" s="2"/>
      <c r="BL6" s="2"/>
      <c r="BM6" s="2"/>
      <c r="BN6" s="2"/>
      <c r="BR6" s="2"/>
      <c r="BT6" s="2"/>
    </row>
    <row r="7">
      <c r="A7" s="45"/>
      <c r="B7" s="45">
        <f>IF(AND((Armeebogen!E15="Armee von Seestadt"),(ISNUMBER(SEARCH("Bogen",Armeebogen!D15))),(Armeebogen!C15="Krieger (0)")),(Armeebogen!A15),0)</f>
        <v>0</v>
      </c>
      <c r="C7" s="51">
        <f>IF(AND((Armeebogen!E15="Arnor"),(ISNUMBER(SEARCH("Bogen",Armeebogen!D15))),(Armeebogen!C15="Krieger (0)")),(Armeebogen!A15),0)</f>
        <v>0</v>
      </c>
      <c r="D7" s="52">
        <f>IF(AND((Armeebogen!E15="Bruchtal"),(ISNUMBER(SEARCH("bogen",Armeebogen!D15))),(Armeebogen!C15="Krieger (0)")),(Armeebogen!A15),0)</f>
        <v>0</v>
      </c>
      <c r="E7" s="52">
        <f>IF(AND((Armeebogen!E15="Das Auenland"),(ISNUMBER(SEARCH("bogen",Armeebogen!D15))),(Armeebogen!C15="Krieger (0)")),(Armeebogen!A15),0)</f>
        <v>0</v>
      </c>
      <c r="F7" s="52">
        <f>IF(AND((Armeebogen!E15="Das Königreich von Kazad-dûm"),(ISNUMBER(SEARCH("bogen",Armeebogen!D15))),(Armeebogen!C15="Krieger (0)")),(Armeebogen!A15),0)</f>
        <v>0</v>
      </c>
      <c r="G7" s="52">
        <f>IF(AND((Armeebogen!E15="Die Lehen"),(ISNUMBER(SEARCH("Bogen",Armeebogen!D15))),(Armeebogen!C15="Krieger (0)")),(Armeebogen!A15),0)</f>
        <v>0</v>
      </c>
      <c r="H7" s="52">
        <f>IF(AND((Armeebogen!E15="Der wiedereroberte Erebor"),(ISNUMBER(SEARCH("Bogen",Armeebogen!D15))),(Armeebogen!C15="Krieger (0)")),(Armeebogen!A15),0)</f>
        <v>0</v>
      </c>
      <c r="I7" s="52">
        <f>IF(AND((Armeebogen!E15="Der Eisenberge"),(ISNUMBER(SEARCH("Armbrust",Armeebogen!D15))),(Armeebogen!C15="Krieger (0)")),(Armeebogen!A15),0)</f>
        <v>0</v>
      </c>
      <c r="J7" s="52">
        <f>IF(AND((Armeebogen!E15="Garnision von Thal"),(ISNUMBER(SEARCH("Bogen",Armeebogen!D15))),(Armeebogen!C15="Krieger (0)")),(Armeebogen!A15),0)</f>
        <v>0</v>
      </c>
      <c r="K7" s="52">
        <f>IF(AND((Armeebogen!E15="Lothlórien"),(ISNUMBER(SEARCH("bogen",Armeebogen!D15))),(Armeebogen!C15="Krieger (0)")),(Armeebogen!A15),0)</f>
        <v>0</v>
      </c>
      <c r="L7" s="52">
        <f>IF(AND((Armeebogen!E15="Minas Tirith"),(ISNUMBER(SEARCH("Bogen",Armeebogen!D15))),(Armeebogen!C15="Krieger (0)")),(Armeebogen!A15),0)</f>
        <v>0</v>
      </c>
      <c r="M7" s="52">
        <f>IF(AND((Armeebogen!E15="Númenor"),(ISNUMBER(SEARCH("Bogen",Armeebogen!D15))),(Armeebogen!C15="Krieger (0)")),(Armeebogen!A15),0)</f>
        <v>0</v>
      </c>
      <c r="N7" s="52">
        <f>IF(AND((Armeebogen!E15="Rohan"),(ISNUMBER(SEARCH("Bogen",Armeebogen!D15))),(Armeebogen!C15="Krieger (0)")),(Armeebogen!A15),0)</f>
        <v>0</v>
      </c>
      <c r="O7" s="45">
        <f>IF(AND((Armeebogen!E15="Thranduils Hallen"),(ISNUMBER(SEARCH("bogen",Armeebogen!D15))),(Armeebogen!C15="Krieger (0)")),(Armeebogen!A15),0)</f>
        <v>0</v>
      </c>
      <c r="P7" s="45">
        <f>IF(AND((Armeebogen!E15="Überlebene von See-Stadt"),(ISNUMBER(SEARCH("bogen",Armeebogen!D15))),(Armeebogen!C15="Krieger (0)")),(Armeebogen!A15),0)</f>
        <v>0</v>
      </c>
      <c r="Q7" s="45">
        <f>IF(AND((Armeebogen!E15="Die Armee von Thal"),(ISNUMBER(SEARCH("bogen",Armeebogen!D15))),(Armeebogen!C15="Krieger (0)")),(Armeebogen!A15),0)</f>
        <v>0</v>
      </c>
      <c r="R7" s="45">
        <f>IF(AND((Armeebogen!E15="Die Beorninger"),(ISNUMBER(SEARCH("bogen",Armeebogen!D15))),(Armeebogen!C15="Krieger (0)")),(Armeebogen!A15),0)</f>
        <v>0</v>
      </c>
      <c r="S7" s="45">
        <f>IF(AND((Armeebogen!E15="Die Menschen des Westens"),(ISNUMBER(SEARCH("bogen",Armeebogen!D15))),(Armeebogen!C15="Krieger (0)")),(Armeebogen!A15),0)</f>
        <v>0</v>
      </c>
      <c r="T7" s="45">
        <f>IF(AND((Armeebogen!E15="Eomers Reiter"),(ISNUMBER(SEARCH("bogen",Armeebogen!D15))),(Armeebogen!C15="Krieger (0)")),(Armeebogen!A15),0)</f>
        <v>0</v>
      </c>
      <c r="U7" s="45">
        <f>IF(AND((Armeebogen!E15="Pfade des Druaden"),(ISNUMBER(SEARCH("bogen",Armeebogen!D15))),(Armeebogen!C15="Krieger (0)")),(Armeebogen!A15),0)</f>
        <v>0</v>
      </c>
      <c r="V7" s="45">
        <f>IF(AND((Armeebogen!E15="Theodens Reiter"),(ISNUMBER(SEARCH("bogen",Armeebogen!D15))),(Armeebogen!C15="Krieger (0)")),(Armeebogen!A15),0)</f>
        <v>0</v>
      </c>
      <c r="W7" s="45">
        <f>IF(AND((Armeebogen!E15="Theodreds Wache"),(ISNUMBER(SEARCH("bogen",Armeebogen!D15))),(Armeebogen!C15="Krieger (0)")),(Armeebogen!A15),0)</f>
        <v>0</v>
      </c>
      <c r="X7" s="45">
        <f>IF(AND((Armeebogen!E15="Verteidiger des Auenlandes"),(ISNUMBER(SEARCH("bogen",Armeebogen!D15))),(Armeebogen!C15="Krieger (0)")),(Armeebogen!A15),0)</f>
        <v>0</v>
      </c>
      <c r="Y7" s="52">
        <f>IF(AND((Armeebogen!E15="Verteidiger der Erebors"),(ISNUMBER(SEARCH("Armbrust",Armeebogen!D15))),(Armeebogen!C15="Krieger (0)")),(Armeebogen!A15),0)</f>
        <v>0</v>
      </c>
      <c r="Z7" s="45">
        <f>IF(AND((Armeebogen!E15="Verteidiger der Erebors"),(ISNUMBER(SEARCH("Bogen",Armeebogen!D15))),(Armeebogen!C15="Krieger (0)")),(Armeebogen!A15),0)</f>
        <v>0</v>
      </c>
      <c r="AA7" s="45">
        <f>IF(AND((Armeebogen!E15="Verteidiger von Helms Klamm"),(ISNUMBER(SEARCH("bogen",Armeebogen!D15))),(Armeebogen!C15="Krieger (0)")),(Armeebogen!A15),0)</f>
        <v>0</v>
      </c>
      <c r="AB7" s="45">
        <f>IF(AND((Armeebogen!E15="Waldläufer von Ithilien"),(ISNUMBER(SEARCH("bogen",Armeebogen!D15))),(Armeebogen!C15="Krieger (0)")),(Armeebogen!A15),0)</f>
        <v>0</v>
      </c>
      <c r="AC7" s="52">
        <f>IF(AND((Armeebogen!E15="Angmar"),(ISNUMBER(SEARCH("bogen",Armeebogen!D15))),(Armeebogen!C15="Krieger (0)")),(Armeebogen!A15),0)</f>
        <v>0</v>
      </c>
      <c r="AD7" s="52">
        <f>IF(AND((Armeebogen!E15="Azogs Jäger"),(ISNUMBER(SEARCH("Orkbogen",Armeebogen!D15))),(Armeebogen!C15="Krieger (0)")),(Armeebogen!A15),0)</f>
        <v>0</v>
      </c>
      <c r="AE7" s="52">
        <f>IF(AND((Armeebogen!E15="Azogs Legion"),(ISNUMBER(SEARCH("bogen",Armeebogen!D15))),(Armeebogen!C15="Krieger (0)")),(Armeebogen!A15),0)</f>
        <v>0</v>
      </c>
      <c r="AF7" s="52">
        <f>IF(AND((Armeebogen!E15="Barad-dûr"),(ISNUMBER(SEARCH("bogen",Armeebogen!D15))),(Armeebogen!C15="Krieger (0)")),(Armeebogen!A15),0)</f>
        <v>0</v>
      </c>
      <c r="AG7" s="52">
        <f>IF(AND((Armeebogen!E15="Die Ostlinge"),(ISNUMBER(SEARCH("Bogen",Armeebogen!D15))),(Armeebogen!C15="Krieger (0)")),(Armeebogen!A15),0)</f>
        <v>0</v>
      </c>
      <c r="AH7" s="52">
        <f>IF(AND((Armeebogen!E15="Die Schlangenhorde"),(ISNUMBER(SEARCH("Bogen",Armeebogen!D15))),(Armeebogen!C15="Krieger (0)")),(Armeebogen!A15),0)</f>
        <v>0</v>
      </c>
      <c r="AI7" s="45">
        <f>IF(AND((Armeebogen!E15="Dunkle Mächte von Dol Guldur"),(ISNUMBER(SEARCH("Orkbogen",Armeebogen!D15))),(Armeebogen!C15="Krieger (0)")),(Armeebogen!A15),0)</f>
        <v>0</v>
      </c>
      <c r="AJ7" s="52">
        <f>IF(AND((Armeebogen!E15="Isengart"),(ISNUMBER(SEARCH("bogen",Armeebogen!D15))),(Armeebogen!C15="Krieger (0)")),(Armeebogen!A15),0)</f>
        <v>0</v>
      </c>
      <c r="AK7" s="52">
        <f>IF(AND((Armeebogen!E15="Isengart"),(ISNUMBER(SEARCH("Armbrust",Armeebogen!D15))),(Armeebogen!C15="Krieger (0)")),(Armeebogen!A15),0)</f>
        <v>0</v>
      </c>
      <c r="AL7" s="52">
        <f>IF(AND((Armeebogen!E15="Kosaren von Umbar"),(ISNUMBER(SEARCH("Bogen",Armeebogen!D15))),(Armeebogen!C15="Krieger (0)")),(Armeebogen!A15),0)</f>
        <v>0</v>
      </c>
      <c r="AM7" s="52">
        <f>IF(AND((Armeebogen!E15="Kosaren von Umbar"),(ISNUMBER(SEARCH("Armbrust",Armeebogen!D15))),(Armeebogen!C15="Krieger (0)")),(Armeebogen!A15),0)</f>
        <v>0</v>
      </c>
      <c r="AN7" s="52">
        <f>IF(AND((Armeebogen!E15="Mordor"),(ISNUMBER(SEARCH("bogen",Armeebogen!D15))),(Armeebogen!C15="Krieger (0)")),(Armeebogen!A15),0)</f>
        <v>0</v>
      </c>
      <c r="AO7" s="52">
        <f>IF(AND((Armeebogen!E15="Moria"),(ISNUMBER(SEARCH("bogen",Armeebogen!D15))),(Armeebogen!C15="Krieger (0)")),(Armeebogen!A15),0)</f>
        <v>0</v>
      </c>
      <c r="AP7" s="52">
        <f>IF(AND((Armeebogen!E15="Sharkas Abtrünnige"),(ISNUMBER(SEARCH("Bogen",Armeebogen!D15))),(Armeebogen!C15="Krieger (0)")),(Armeebogen!A15),0)</f>
        <v>0</v>
      </c>
      <c r="AQ7" s="52">
        <f>IF(AND((Armeebogen!E15="Variags von Khand"),(ISNUMBER(SEARCH("Bogen",Armeebogen!D15))),(Armeebogen!C15="Krieger (0)")),(Armeebogen!A15),0)</f>
        <v>0</v>
      </c>
      <c r="AR7" s="52">
        <f>IF(AND((Armeebogen!E15="Weit-Harad"),(ISNUMBER(SEARCH("Bogen",Armeebogen!D15))),(Armeebogen!C15="Krieger (0)")),(Armeebogen!A15),0)</f>
        <v>0</v>
      </c>
      <c r="AS7" s="52">
        <f>IF(AND((Armeebogen!E15="Angriff auf Lothlorien"),(ISNUMBER(SEARCH("Bogen",Armeebogen!D15))),(Armeebogen!C15="Krieger (0)")),(Armeebogen!A15),0)</f>
        <v>0</v>
      </c>
      <c r="AT7" s="52">
        <f>IF(AND((Armeebogen!E15="Cirith Ungol"),(ISNUMBER(SEARCH("Bogen",Armeebogen!D15))),(Armeebogen!C15="Krieger (0)")),(Armeebogen!A15),0)</f>
        <v>0</v>
      </c>
      <c r="AU7" s="52">
        <f>IF(AND((Armeebogen!E15="Das schwarze Tor öffnet sich"),(ISNUMBER(SEARCH("bogen",Armeebogen!D15))),(Armeebogen!C15="Krieger (0)")),(Armeebogen!A15),0)</f>
        <v>0</v>
      </c>
      <c r="AV7" s="52">
        <f>IF(AND((Armeebogen!E15="Heer des Drachenkaisers"),(ISNUMBER(SEARCH("Bogen",Armeebogen!D15))),(Armeebogen!C15="Krieger (0)")),(Armeebogen!A15),0)</f>
        <v>0</v>
      </c>
      <c r="AW7" s="52">
        <f>IF(AND((Armeebogen!E15="Die Armee Dunlands"),(ISNUMBER(SEARCH("Bogen",Armeebogen!D15))),(Armeebogen!C15="Krieger (0)")),(Armeebogen!A15),0)</f>
        <v>0</v>
      </c>
      <c r="AX7" s="52">
        <f>IF(AND((Armeebogen!E15="Die Gruben von Dol Guldur"),(ISNUMBER(SEARCH("bogen",Armeebogen!D15))),(Armeebogen!C15="Krieger (0)")),(Armeebogen!A15),0)</f>
        <v>0</v>
      </c>
      <c r="AY7" s="52">
        <f>IF(AND((Armeebogen!E15="Die Strolche des Bosses"),(ISNUMBER(SEARCH("Bogen",Armeebogen!D15))),(Armeebogen!C15="Krieger (0)")),(Armeebogen!A15),0)</f>
        <v>0</v>
      </c>
      <c r="AZ7" s="52">
        <f>IF(AND((Armeebogen!E15="Die Tiefen von Moria"),(ISNUMBER(SEARCH("Bogen",Armeebogen!D15))),(Armeebogen!C15="Krieger (0)")),(Armeebogen!A15),0)</f>
        <v>0</v>
      </c>
      <c r="BA7" s="52">
        <f>IF(AND((Armeebogen!E15="Die Wölfe Isengarts"),(ISNUMBER(SEARCH("bogen",Armeebogen!C15))),(Armeebogen!D15="Krieger (0)")),(Armeebogen!A15),0)</f>
        <v>0</v>
      </c>
      <c r="BB7" s="52">
        <f>IF(AND((Armeebogen!E15="Die Bösen Wesen des Düsterwaldes"),(ISNUMBER(SEARCH("Bogen",Armeebogen!D15))),(Armeebogen!C15="Krieger (0)")),(Armeebogen!A15),0)</f>
        <v>0</v>
      </c>
      <c r="BC7" s="52">
        <f>IF(AND((Armeebogen!E15="Gothmogs Armee"),(ISNUMBER(SEARCH("bogen",Armeebogen!D15))),(Armeebogen!C15="Krieger (0)")),(Armeebogen!A15),0)</f>
        <v>0</v>
      </c>
      <c r="BD7" s="52">
        <f>IF(AND((Armeebogen!E15="Große Armee des Südens"),(ISNUMBER(SEARCH("bogen",Armeebogen!D15))),(Armeebogen!C15="Krieger (0)")),(Armeebogen!A15),0)</f>
        <v>0</v>
      </c>
      <c r="BE7" s="52">
        <f>IF(AND((Armeebogen!E15="Lurtz' Kundschafter"),(ISNUMBER(SEARCH("bogen",Armeebogen!D15))),(Armeebogen!C15="Krieger (0)")),(Armeebogen!A15),0)</f>
        <v>0</v>
      </c>
      <c r="BF7" s="52">
        <f>IF(AND((Armeebogen!E15="Sturm auf Helms Klamm"),(ISNUMBER(SEARCH("Bogen",Armeebogen!D15))),(Armeebogen!C15="Krieger (0)")),(Armeebogen!A15),0)</f>
        <v>0</v>
      </c>
      <c r="BG7" s="52">
        <f>IF(AND((Armeebogen!E15="Ugluks Kundschafter"),(ISNUMBER(SEARCH("bogen",Armeebogen!C15))),(Armeebogen!D15="Krieger (0)")),(Armeebogen!A15),0)</f>
        <v>0</v>
      </c>
      <c r="BH7" s="52">
        <f>IF(AND((Armeebogen!E15="Helmswache"),(ISNUMBER(SEARCH("bogen",Armeebogen!C15))),(Armeebogen!D15="Krieger (0)")),(Armeebogen!A15),0)</f>
        <v>0</v>
      </c>
      <c r="BI7" s="2"/>
      <c r="BL7" s="2"/>
      <c r="BM7" s="2"/>
      <c r="BN7" s="2"/>
      <c r="BR7" s="2"/>
      <c r="BT7" s="2"/>
    </row>
    <row r="8">
      <c r="A8" s="45"/>
      <c r="B8" s="45">
        <f>IF(AND((Armeebogen!E16="Armee von Seestadt"),(ISNUMBER(SEARCH("Bogen",Armeebogen!D16))),(Armeebogen!C16="Krieger (0)")),(Armeebogen!A16),0)</f>
        <v>0</v>
      </c>
      <c r="C8" s="51">
        <f>IF(AND((Armeebogen!E16="Arnor"),(ISNUMBER(SEARCH("Bogen",Armeebogen!D16))),(Armeebogen!C16="Krieger (0)")),(Armeebogen!A16),0)</f>
        <v>0</v>
      </c>
      <c r="D8" s="52">
        <f>IF(AND((Armeebogen!E16="Bruchtal"),(ISNUMBER(SEARCH("bogen",Armeebogen!D16))),(Armeebogen!C16="Krieger (0)")),(Armeebogen!A16),0)</f>
        <v>0</v>
      </c>
      <c r="E8" s="52">
        <f>IF(AND((Armeebogen!E16="Das Auenland"),(ISNUMBER(SEARCH("bogen",Armeebogen!D16))),(Armeebogen!C16="Krieger (0)")),(Armeebogen!A16),0)</f>
        <v>0</v>
      </c>
      <c r="F8" s="52">
        <f>IF(AND((Armeebogen!E16="Das Königreich von Kazad-dûm"),(ISNUMBER(SEARCH("bogen",Armeebogen!D16))),(Armeebogen!C16="Krieger (0)")),(Armeebogen!A16),0)</f>
        <v>0</v>
      </c>
      <c r="G8" s="52">
        <f>IF(AND((Armeebogen!E16="Die Lehen"),(ISNUMBER(SEARCH("Bogen",Armeebogen!D16))),(Armeebogen!C16="Krieger (0)")),(Armeebogen!A16),0)</f>
        <v>0</v>
      </c>
      <c r="H8" s="52">
        <f>IF(AND((Armeebogen!E16="Der wiedereroberte Erebor"),(ISNUMBER(SEARCH("Bogen",Armeebogen!D16))),(Armeebogen!C16="Krieger (0)")),(Armeebogen!A16),0)</f>
        <v>0</v>
      </c>
      <c r="I8" s="52">
        <f>IF(AND((Armeebogen!E16="Der Eisenberge"),(ISNUMBER(SEARCH("Armbrust",Armeebogen!D16))),(Armeebogen!C16="Krieger (0)")),(Armeebogen!A16),0)</f>
        <v>0</v>
      </c>
      <c r="J8" s="52">
        <f>IF(AND((Armeebogen!E16="Garnision von Thal"),(ISNUMBER(SEARCH("Bogen",Armeebogen!D16))),(Armeebogen!C16="Krieger (0)")),(Armeebogen!A16),0)</f>
        <v>0</v>
      </c>
      <c r="K8" s="52">
        <f>IF(AND((Armeebogen!E16="Lothlórien"),(ISNUMBER(SEARCH("bogen",Armeebogen!D16))),(Armeebogen!C16="Krieger (0)")),(Armeebogen!A16),0)</f>
        <v>0</v>
      </c>
      <c r="L8" s="52">
        <f>IF(AND((Armeebogen!E16="Minas Tirith"),(ISNUMBER(SEARCH("Bogen",Armeebogen!D16))),(Armeebogen!C16="Krieger (0)")),(Armeebogen!A16),0)</f>
        <v>0</v>
      </c>
      <c r="M8" s="52">
        <f>IF(AND((Armeebogen!E16="Númenor"),(ISNUMBER(SEARCH("Bogen",Armeebogen!D16))),(Armeebogen!C16="Krieger (0)")),(Armeebogen!A16),0)</f>
        <v>0</v>
      </c>
      <c r="N8" s="52">
        <f>IF(AND((Armeebogen!E16="Rohan"),(ISNUMBER(SEARCH("Bogen",Armeebogen!D16))),(Armeebogen!C16="Krieger (0)")),(Armeebogen!A16),0)</f>
        <v>0</v>
      </c>
      <c r="O8" s="45">
        <f>IF(AND((Armeebogen!E16="Thranduils Hallen"),(ISNUMBER(SEARCH("bogen",Armeebogen!D16))),(Armeebogen!C16="Krieger (0)")),(Armeebogen!A16),0)</f>
        <v>0</v>
      </c>
      <c r="P8" s="45">
        <f>IF(AND((Armeebogen!E16="Überlebene von See-Stadt"),(ISNUMBER(SEARCH("bogen",Armeebogen!D16))),(Armeebogen!C16="Krieger (0)")),(Armeebogen!A16),0)</f>
        <v>0</v>
      </c>
      <c r="Q8" s="45">
        <f>IF(AND((Armeebogen!E16="Die Armee von Thal"),(ISNUMBER(SEARCH("bogen",Armeebogen!D16))),(Armeebogen!C16="Krieger (0)")),(Armeebogen!A16),0)</f>
        <v>0</v>
      </c>
      <c r="R8" s="45">
        <f>IF(AND((Armeebogen!E16="Die Beorninger"),(ISNUMBER(SEARCH("bogen",Armeebogen!D16))),(Armeebogen!C16="Krieger (0)")),(Armeebogen!A16),0)</f>
        <v>0</v>
      </c>
      <c r="S8" s="45">
        <f>IF(AND((Armeebogen!E16="Die Menschen des Westens"),(ISNUMBER(SEARCH("bogen",Armeebogen!D16))),(Armeebogen!C16="Krieger (0)")),(Armeebogen!A16),0)</f>
        <v>0</v>
      </c>
      <c r="T8" s="45">
        <f>IF(AND((Armeebogen!E16="Eomers Reiter"),(ISNUMBER(SEARCH("bogen",Armeebogen!D16))),(Armeebogen!C16="Krieger (0)")),(Armeebogen!A16),0)</f>
        <v>0</v>
      </c>
      <c r="U8" s="45">
        <f>IF(AND((Armeebogen!E16="Pfade des Druaden"),(ISNUMBER(SEARCH("bogen",Armeebogen!D16))),(Armeebogen!C16="Krieger (0)")),(Armeebogen!A16),0)</f>
        <v>0</v>
      </c>
      <c r="V8" s="45">
        <f>IF(AND((Armeebogen!E16="Theodens Reiter"),(ISNUMBER(SEARCH("bogen",Armeebogen!D16))),(Armeebogen!C16="Krieger (0)")),(Armeebogen!A16),0)</f>
        <v>0</v>
      </c>
      <c r="W8" s="45">
        <f>IF(AND((Armeebogen!E16="Theodreds Wache"),(ISNUMBER(SEARCH("bogen",Armeebogen!D16))),(Armeebogen!C16="Krieger (0)")),(Armeebogen!A16),0)</f>
        <v>0</v>
      </c>
      <c r="X8" s="45">
        <f>IF(AND((Armeebogen!E16="Verteidiger des Auenlandes"),(ISNUMBER(SEARCH("bogen",Armeebogen!D16))),(Armeebogen!C16="Krieger (0)")),(Armeebogen!A16),0)</f>
        <v>0</v>
      </c>
      <c r="Y8" s="52">
        <f>IF(AND((Armeebogen!E16="Verteidiger der Erebors"),(ISNUMBER(SEARCH("Armbrust",Armeebogen!D16))),(Armeebogen!C16="Krieger (0)")),(Armeebogen!A16),0)</f>
        <v>0</v>
      </c>
      <c r="Z8" s="45">
        <f>IF(AND((Armeebogen!E16="Verteidiger der Erebors"),(ISNUMBER(SEARCH("Bogen",Armeebogen!D16))),(Armeebogen!C16="Krieger (0)")),(Armeebogen!A16),0)</f>
        <v>0</v>
      </c>
      <c r="AA8" s="45">
        <f>IF(AND((Armeebogen!E16="Verteidiger von Helms Klamm"),(ISNUMBER(SEARCH("bogen",Armeebogen!D16))),(Armeebogen!C16="Krieger (0)")),(Armeebogen!A16),0)</f>
        <v>0</v>
      </c>
      <c r="AB8" s="45">
        <f>IF(AND((Armeebogen!E16="Waldläufer von Ithilien"),(ISNUMBER(SEARCH("bogen",Armeebogen!D16))),(Armeebogen!C16="Krieger (0)")),(Armeebogen!A16),0)</f>
        <v>0</v>
      </c>
      <c r="AC8" s="52">
        <f>IF(AND((Armeebogen!E16="Angmar"),(ISNUMBER(SEARCH("bogen",Armeebogen!D16))),(Armeebogen!C16="Krieger (0)")),(Armeebogen!A16),0)</f>
        <v>0</v>
      </c>
      <c r="AD8" s="52">
        <f>IF(AND((Armeebogen!E16="Azogs Jäger"),(ISNUMBER(SEARCH("Orkbogen",Armeebogen!D16))),(Armeebogen!C16="Krieger (0)")),(Armeebogen!A16),0)</f>
        <v>0</v>
      </c>
      <c r="AE8" s="52">
        <f>IF(AND((Armeebogen!E16="Azogs Legion"),(ISNUMBER(SEARCH("bogen",Armeebogen!D16))),(Armeebogen!C16="Krieger (0)")),(Armeebogen!A16),0)</f>
        <v>0</v>
      </c>
      <c r="AF8" s="52">
        <f>IF(AND((Armeebogen!E16="Barad-dûr"),(ISNUMBER(SEARCH("bogen",Armeebogen!D16))),(Armeebogen!C16="Krieger (0)")),(Armeebogen!A16),0)</f>
        <v>0</v>
      </c>
      <c r="AG8" s="52">
        <f>IF(AND((Armeebogen!E16="Die Ostlinge"),(ISNUMBER(SEARCH("Bogen",Armeebogen!D16))),(Armeebogen!C16="Krieger (0)")),(Armeebogen!A16),0)</f>
        <v>0</v>
      </c>
      <c r="AH8" s="52">
        <f>IF(AND((Armeebogen!E16="Die Schlangenhorde"),(ISNUMBER(SEARCH("Bogen",Armeebogen!D16))),(Armeebogen!C16="Krieger (0)")),(Armeebogen!A16),0)</f>
        <v>0</v>
      </c>
      <c r="AI8" s="45">
        <f>IF(AND((Armeebogen!E16="Dunkle Mächte von Dol Guldur"),(ISNUMBER(SEARCH("Orkbogen",Armeebogen!D16))),(Armeebogen!C16="Krieger (0)")),(Armeebogen!A16),0)</f>
        <v>0</v>
      </c>
      <c r="AJ8" s="52">
        <f>IF(AND((Armeebogen!E16="Isengart"),(ISNUMBER(SEARCH("bogen",Armeebogen!D16))),(Armeebogen!C16="Krieger (0)")),(Armeebogen!A16),0)</f>
        <v>0</v>
      </c>
      <c r="AK8" s="52">
        <f>IF(AND((Armeebogen!E16="Isengart"),(ISNUMBER(SEARCH("Armbrust",Armeebogen!D16))),(Armeebogen!C16="Krieger (0)")),(Armeebogen!A16),0)</f>
        <v>0</v>
      </c>
      <c r="AL8" s="52">
        <f>IF(AND((Armeebogen!E16="Kosaren von Umbar"),(ISNUMBER(SEARCH("Bogen",Armeebogen!D16))),(Armeebogen!C16="Krieger (0)")),(Armeebogen!A16),0)</f>
        <v>0</v>
      </c>
      <c r="AM8" s="52">
        <f>IF(AND((Armeebogen!E16="Kosaren von Umbar"),(ISNUMBER(SEARCH("Armbrust",Armeebogen!D16))),(Armeebogen!C16="Krieger (0)")),(Armeebogen!A16),0)</f>
        <v>0</v>
      </c>
      <c r="AN8" s="52">
        <f>IF(AND((Armeebogen!E16="Mordor"),(ISNUMBER(SEARCH("bogen",Armeebogen!D16))),(Armeebogen!C16="Krieger (0)")),(Armeebogen!A16),0)</f>
        <v>0</v>
      </c>
      <c r="AO8" s="52">
        <f>IF(AND((Armeebogen!E16="Moria"),(ISNUMBER(SEARCH("bogen",Armeebogen!D16))),(Armeebogen!C16="Krieger (0)")),(Armeebogen!A16),0)</f>
        <v>0</v>
      </c>
      <c r="AP8" s="52">
        <f>IF(AND((Armeebogen!E16="Sharkas Abtrünnige"),(ISNUMBER(SEARCH("Bogen",Armeebogen!D16))),(Armeebogen!C16="Krieger (0)")),(Armeebogen!A16),0)</f>
        <v>0</v>
      </c>
      <c r="AQ8" s="52">
        <f>IF(AND((Armeebogen!E16="Variags von Khand"),(ISNUMBER(SEARCH("Bogen",Armeebogen!D16))),(Armeebogen!C16="Krieger (0)")),(Armeebogen!A16),0)</f>
        <v>0</v>
      </c>
      <c r="AR8" s="52">
        <f>IF(AND((Armeebogen!E16="Weit-Harad"),(ISNUMBER(SEARCH("Bogen",Armeebogen!D16))),(Armeebogen!C16="Krieger (0)")),(Armeebogen!A16),0)</f>
        <v>0</v>
      </c>
      <c r="AS8" s="52">
        <f>IF(AND((Armeebogen!E16="Angriff auf Lothlorien"),(ISNUMBER(SEARCH("Bogen",Armeebogen!D16))),(Armeebogen!C16="Krieger (0)")),(Armeebogen!A16),0)</f>
        <v>0</v>
      </c>
      <c r="AT8" s="52">
        <f>IF(AND((Armeebogen!E16="Cirith Ungol"),(ISNUMBER(SEARCH("Bogen",Armeebogen!D16))),(Armeebogen!C16="Krieger (0)")),(Armeebogen!A16),0)</f>
        <v>0</v>
      </c>
      <c r="AU8" s="52">
        <f>IF(AND((Armeebogen!E16="Das schwarze Tor öffnet sich"),(ISNUMBER(SEARCH("bogen",Armeebogen!D16))),(Armeebogen!C16="Krieger (0)")),(Armeebogen!A16),0)</f>
        <v>0</v>
      </c>
      <c r="AV8" s="52">
        <f>IF(AND((Armeebogen!E16="Heer des Drachenkaisers"),(ISNUMBER(SEARCH("Bogen",Armeebogen!D16))),(Armeebogen!C16="Krieger (0)")),(Armeebogen!A16),0)</f>
        <v>0</v>
      </c>
      <c r="AW8" s="52">
        <f>IF(AND((Armeebogen!E16="Die Armee Dunlands"),(ISNUMBER(SEARCH("Bogen",Armeebogen!D16))),(Armeebogen!C16="Krieger (0)")),(Armeebogen!A16),0)</f>
        <v>0</v>
      </c>
      <c r="AX8" s="52">
        <f>IF(AND((Armeebogen!E16="Die Gruben von Dol Guldur"),(ISNUMBER(SEARCH("bogen",Armeebogen!D16))),(Armeebogen!C16="Krieger (0)")),(Armeebogen!A16),0)</f>
        <v>0</v>
      </c>
      <c r="AY8" s="52">
        <f>IF(AND((Armeebogen!E16="Die Strolche des Bosses"),(ISNUMBER(SEARCH("Bogen",Armeebogen!D16))),(Armeebogen!C16="Krieger (0)")),(Armeebogen!A16),0)</f>
        <v>0</v>
      </c>
      <c r="AZ8" s="52">
        <f>IF(AND((Armeebogen!E16="Die Tiefen von Moria"),(ISNUMBER(SEARCH("Bogen",Armeebogen!D16))),(Armeebogen!C16="Krieger (0)")),(Armeebogen!A16),0)</f>
        <v>0</v>
      </c>
      <c r="BA8" s="52">
        <f>IF(AND((Armeebogen!E16="Die Wölfe Isengarts"),(ISNUMBER(SEARCH("bogen",Armeebogen!C16))),(Armeebogen!D16="Krieger (0)")),(Armeebogen!A16),0)</f>
        <v>0</v>
      </c>
      <c r="BB8" s="52">
        <f>IF(AND((Armeebogen!E16="Die Bösen Wesen des Düsterwaldes"),(ISNUMBER(SEARCH("Bogen",Armeebogen!D16))),(Armeebogen!C16="Krieger (0)")),(Armeebogen!A16),0)</f>
        <v>0</v>
      </c>
      <c r="BC8" s="52">
        <f>IF(AND((Armeebogen!E16="Gothmogs Armee"),(ISNUMBER(SEARCH("bogen",Armeebogen!D16))),(Armeebogen!C16="Krieger (0)")),(Armeebogen!A16),0)</f>
        <v>0</v>
      </c>
      <c r="BD8" s="52">
        <f>IF(AND((Armeebogen!E16="Große Armee des Südens"),(ISNUMBER(SEARCH("bogen",Armeebogen!D16))),(Armeebogen!C16="Krieger (0)")),(Armeebogen!A16),0)</f>
        <v>0</v>
      </c>
      <c r="BE8" s="52">
        <f>IF(AND((Armeebogen!E16="Lurtz' Kundschafter"),(ISNUMBER(SEARCH("bogen",Armeebogen!D16))),(Armeebogen!C16="Krieger (0)")),(Armeebogen!A16),0)</f>
        <v>0</v>
      </c>
      <c r="BF8" s="52">
        <f>IF(AND((Armeebogen!E16="Sturm auf Helms Klamm"),(ISNUMBER(SEARCH("Bogen",Armeebogen!D16))),(Armeebogen!C16="Krieger (0)")),(Armeebogen!A16),0)</f>
        <v>0</v>
      </c>
      <c r="BG8" s="52">
        <f>IF(AND((Armeebogen!E16="Ugluks Kundschafter"),(ISNUMBER(SEARCH("bogen",Armeebogen!C16))),(Armeebogen!D16="Krieger (0)")),(Armeebogen!A16),0)</f>
        <v>0</v>
      </c>
      <c r="BH8" s="52">
        <f>IF(AND((Armeebogen!E16="Helmswache"),(ISNUMBER(SEARCH("bogen",Armeebogen!C16))),(Armeebogen!D16="Krieger (0)")),(Armeebogen!A16),0)</f>
        <v>0</v>
      </c>
      <c r="BI8" s="2"/>
      <c r="BL8" s="2"/>
      <c r="BM8" s="2"/>
      <c r="BN8" s="2"/>
      <c r="BR8" s="2"/>
      <c r="BT8" s="2"/>
    </row>
    <row r="9">
      <c r="A9" s="45"/>
      <c r="B9" s="45">
        <f>IF(AND((Armeebogen!E17="Armee von Seestadt"),(ISNUMBER(SEARCH("Bogen",Armeebogen!D17))),(Armeebogen!C17="Krieger (0)")),(Armeebogen!A17),0)</f>
        <v>0</v>
      </c>
      <c r="C9" s="51">
        <f>IF(AND((Armeebogen!E17="Arnor"),(ISNUMBER(SEARCH("Bogen",Armeebogen!D17))),(Armeebogen!C17="Krieger (0)")),(Armeebogen!A17),0)</f>
        <v>0</v>
      </c>
      <c r="D9" s="52">
        <f>IF(AND((Armeebogen!E17="Bruchtal"),(ISNUMBER(SEARCH("bogen",Armeebogen!D17))),(Armeebogen!C17="Krieger (0)")),(Armeebogen!A17),0)</f>
        <v>0</v>
      </c>
      <c r="E9" s="52">
        <f>IF(AND((Armeebogen!E17="Das Auenland"),(ISNUMBER(SEARCH("bogen",Armeebogen!D17))),(Armeebogen!C17="Krieger (0)")),(Armeebogen!A17),0)</f>
        <v>0</v>
      </c>
      <c r="F9" s="52">
        <f>IF(AND((Armeebogen!E17="Das Königreich von Kazad-dûm"),(ISNUMBER(SEARCH("bogen",Armeebogen!D17))),(Armeebogen!C17="Krieger (0)")),(Armeebogen!A17),0)</f>
        <v>0</v>
      </c>
      <c r="G9" s="52">
        <f>IF(AND((Armeebogen!E17="Die Lehen"),(ISNUMBER(SEARCH("Bogen",Armeebogen!D17))),(Armeebogen!C17="Krieger (0)")),(Armeebogen!A17),0)</f>
        <v>0</v>
      </c>
      <c r="H9" s="52">
        <f>IF(AND((Armeebogen!E17="Der wiedereroberte Erebor"),(ISNUMBER(SEARCH("Bogen",Armeebogen!D17))),(Armeebogen!C17="Krieger (0)")),(Armeebogen!A17),0)</f>
        <v>0</v>
      </c>
      <c r="I9" s="52">
        <f>IF(AND((Armeebogen!E17="Der Eisenberge"),(ISNUMBER(SEARCH("Armbrust",Armeebogen!D17))),(Armeebogen!C17="Krieger (0)")),(Armeebogen!A17),0)</f>
        <v>0</v>
      </c>
      <c r="J9" s="52">
        <f>IF(AND((Armeebogen!E17="Garnision von Thal"),(ISNUMBER(SEARCH("Bogen",Armeebogen!D17))),(Armeebogen!C17="Krieger (0)")),(Armeebogen!A17),0)</f>
        <v>0</v>
      </c>
      <c r="K9" s="52">
        <f>IF(AND((Armeebogen!E17="Lothlórien"),(ISNUMBER(SEARCH("bogen",Armeebogen!D17))),(Armeebogen!C17="Krieger (0)")),(Armeebogen!A17),0)</f>
        <v>0</v>
      </c>
      <c r="L9" s="52">
        <f>IF(AND((Armeebogen!E17="Minas Tirith"),(ISNUMBER(SEARCH("Bogen",Armeebogen!D17))),(Armeebogen!C17="Krieger (0)")),(Armeebogen!A17),0)</f>
        <v>0</v>
      </c>
      <c r="M9" s="52">
        <f>IF(AND((Armeebogen!E17="Númenor"),(ISNUMBER(SEARCH("Bogen",Armeebogen!D17))),(Armeebogen!C17="Krieger (0)")),(Armeebogen!A17),0)</f>
        <v>0</v>
      </c>
      <c r="N9" s="52">
        <f>IF(AND((Armeebogen!E17="Rohan"),(ISNUMBER(SEARCH("Bogen",Armeebogen!D17))),(Armeebogen!C17="Krieger (0)")),(Armeebogen!A17),0)</f>
        <v>0</v>
      </c>
      <c r="O9" s="45">
        <f>IF(AND((Armeebogen!E17="Thranduils Hallen"),(ISNUMBER(SEARCH("bogen",Armeebogen!D17))),(Armeebogen!C17="Krieger (0)")),(Armeebogen!A17),0)</f>
        <v>0</v>
      </c>
      <c r="P9" s="45">
        <f>IF(AND((Armeebogen!E17="Überlebene von See-Stadt"),(ISNUMBER(SEARCH("bogen",Armeebogen!D17))),(Armeebogen!C17="Krieger (0)")),(Armeebogen!A17),0)</f>
        <v>0</v>
      </c>
      <c r="Q9" s="45">
        <f>IF(AND((Armeebogen!E17="Die Armee von Thal"),(ISNUMBER(SEARCH("bogen",Armeebogen!D17))),(Armeebogen!C17="Krieger (0)")),(Armeebogen!A17),0)</f>
        <v>0</v>
      </c>
      <c r="R9" s="45">
        <f>IF(AND((Armeebogen!E17="Die Beorninger"),(ISNUMBER(SEARCH("bogen",Armeebogen!D17))),(Armeebogen!C17="Krieger (0)")),(Armeebogen!A17),0)</f>
        <v>0</v>
      </c>
      <c r="S9" s="45">
        <f>IF(AND((Armeebogen!E17="Die Menschen des Westens"),(ISNUMBER(SEARCH("bogen",Armeebogen!D17))),(Armeebogen!C17="Krieger (0)")),(Armeebogen!A17),0)</f>
        <v>0</v>
      </c>
      <c r="T9" s="45">
        <f>IF(AND((Armeebogen!E17="Eomers Reiter"),(ISNUMBER(SEARCH("bogen",Armeebogen!D17))),(Armeebogen!C17="Krieger (0)")),(Armeebogen!A17),0)</f>
        <v>0</v>
      </c>
      <c r="U9" s="45">
        <f>IF(AND((Armeebogen!E17="Pfade des Druaden"),(ISNUMBER(SEARCH("bogen",Armeebogen!D17))),(Armeebogen!C17="Krieger (0)")),(Armeebogen!A17),0)</f>
        <v>0</v>
      </c>
      <c r="V9" s="45">
        <f>IF(AND((Armeebogen!E17="Theodens Reiter"),(ISNUMBER(SEARCH("bogen",Armeebogen!D17))),(Armeebogen!C17="Krieger (0)")),(Armeebogen!A17),0)</f>
        <v>0</v>
      </c>
      <c r="W9" s="45">
        <f>IF(AND((Armeebogen!E17="Theodreds Wache"),(ISNUMBER(SEARCH("bogen",Armeebogen!D17))),(Armeebogen!C17="Krieger (0)")),(Armeebogen!A17),0)</f>
        <v>0</v>
      </c>
      <c r="X9" s="45">
        <f>IF(AND((Armeebogen!E17="Verteidiger des Auenlandes"),(ISNUMBER(SEARCH("bogen",Armeebogen!D17))),(Armeebogen!C17="Krieger (0)")),(Armeebogen!A17),0)</f>
        <v>0</v>
      </c>
      <c r="Y9" s="52">
        <f>IF(AND((Armeebogen!E17="Verteidiger der Erebors"),(ISNUMBER(SEARCH("Armbrust",Armeebogen!D17))),(Armeebogen!C17="Krieger (0)")),(Armeebogen!A17),0)</f>
        <v>0</v>
      </c>
      <c r="Z9" s="45">
        <f>IF(AND((Armeebogen!E17="Verteidiger der Erebors"),(ISNUMBER(SEARCH("Bogen",Armeebogen!D17))),(Armeebogen!C17="Krieger (0)")),(Armeebogen!A17),0)</f>
        <v>0</v>
      </c>
      <c r="AA9" s="45">
        <f>IF(AND((Armeebogen!E17="Verteidiger von Helms Klamm"),(ISNUMBER(SEARCH("bogen",Armeebogen!D17))),(Armeebogen!C17="Krieger (0)")),(Armeebogen!A17),0)</f>
        <v>0</v>
      </c>
      <c r="AB9" s="45">
        <f>IF(AND((Armeebogen!E17="Waldläufer von Ithilien"),(ISNUMBER(SEARCH("bogen",Armeebogen!D17))),(Armeebogen!C17="Krieger (0)")),(Armeebogen!A17),0)</f>
        <v>0</v>
      </c>
      <c r="AC9" s="52">
        <f>IF(AND((Armeebogen!E17="Angmar"),(ISNUMBER(SEARCH("bogen",Armeebogen!D17))),(Armeebogen!C17="Krieger (0)")),(Armeebogen!A17),0)</f>
        <v>0</v>
      </c>
      <c r="AD9" s="52">
        <f>IF(AND((Armeebogen!E17="Azogs Jäger"),(ISNUMBER(SEARCH("Orkbogen",Armeebogen!D17))),(Armeebogen!C17="Krieger (0)")),(Armeebogen!A17),0)</f>
        <v>0</v>
      </c>
      <c r="AE9" s="52">
        <f>IF(AND((Armeebogen!E17="Azogs Legion"),(ISNUMBER(SEARCH("bogen",Armeebogen!D17))),(Armeebogen!C17="Krieger (0)")),(Armeebogen!A17),0)</f>
        <v>0</v>
      </c>
      <c r="AF9" s="52">
        <f>IF(AND((Armeebogen!E17="Barad-dûr"),(ISNUMBER(SEARCH("bogen",Armeebogen!D17))),(Armeebogen!C17="Krieger (0)")),(Armeebogen!A17),0)</f>
        <v>0</v>
      </c>
      <c r="AG9" s="52">
        <f>IF(AND((Armeebogen!E17="Die Ostlinge"),(ISNUMBER(SEARCH("Bogen",Armeebogen!D17))),(Armeebogen!C17="Krieger (0)")),(Armeebogen!A17),0)</f>
        <v>0</v>
      </c>
      <c r="AH9" s="52">
        <f>IF(AND((Armeebogen!E17="Die Schlangenhorde"),(ISNUMBER(SEARCH("Bogen",Armeebogen!D17))),(Armeebogen!C17="Krieger (0)")),(Armeebogen!A17),0)</f>
        <v>0</v>
      </c>
      <c r="AI9" s="45">
        <f>IF(AND((Armeebogen!E17="Dunkle Mächte von Dol Guldur"),(ISNUMBER(SEARCH("Orkbogen",Armeebogen!D17))),(Armeebogen!C17="Krieger (0)")),(Armeebogen!A17),0)</f>
        <v>0</v>
      </c>
      <c r="AJ9" s="52">
        <f>IF(AND((Armeebogen!E17="Isengart"),(ISNUMBER(SEARCH("bogen",Armeebogen!D17))),(Armeebogen!C17="Krieger (0)")),(Armeebogen!A17),0)</f>
        <v>0</v>
      </c>
      <c r="AK9" s="52">
        <f>IF(AND((Armeebogen!E17="Isengart"),(ISNUMBER(SEARCH("Armbrust",Armeebogen!D17))),(Armeebogen!C17="Krieger (0)")),(Armeebogen!A17),0)</f>
        <v>0</v>
      </c>
      <c r="AL9" s="52">
        <f>IF(AND((Armeebogen!E17="Kosaren von Umbar"),(ISNUMBER(SEARCH("Bogen",Armeebogen!D17))),(Armeebogen!C17="Krieger (0)")),(Armeebogen!A17),0)</f>
        <v>0</v>
      </c>
      <c r="AM9" s="52">
        <f>IF(AND((Armeebogen!E17="Kosaren von Umbar"),(ISNUMBER(SEARCH("Armbrust",Armeebogen!D17))),(Armeebogen!C17="Krieger (0)")),(Armeebogen!A17),0)</f>
        <v>0</v>
      </c>
      <c r="AN9" s="52">
        <f>IF(AND((Armeebogen!E17="Mordor"),(ISNUMBER(SEARCH("bogen",Armeebogen!D17))),(Armeebogen!C17="Krieger (0)")),(Armeebogen!A17),0)</f>
        <v>0</v>
      </c>
      <c r="AO9" s="52">
        <f>IF(AND((Armeebogen!E17="Moria"),(ISNUMBER(SEARCH("bogen",Armeebogen!D17))),(Armeebogen!C17="Krieger (0)")),(Armeebogen!A17),0)</f>
        <v>0</v>
      </c>
      <c r="AP9" s="52">
        <f>IF(AND((Armeebogen!E17="Sharkas Abtrünnige"),(ISNUMBER(SEARCH("Bogen",Armeebogen!D17))),(Armeebogen!C17="Krieger (0)")),(Armeebogen!A17),0)</f>
        <v>0</v>
      </c>
      <c r="AQ9" s="52">
        <f>IF(AND((Armeebogen!E17="Variags von Khand"),(ISNUMBER(SEARCH("Bogen",Armeebogen!D17))),(Armeebogen!C17="Krieger (0)")),(Armeebogen!A17),0)</f>
        <v>0</v>
      </c>
      <c r="AR9" s="52">
        <f>IF(AND((Armeebogen!E17="Weit-Harad"),(ISNUMBER(SEARCH("Bogen",Armeebogen!D17))),(Armeebogen!C17="Krieger (0)")),(Armeebogen!A17),0)</f>
        <v>0</v>
      </c>
      <c r="AS9" s="52">
        <f>IF(AND((Armeebogen!E17="Angriff auf Lothlorien"),(ISNUMBER(SEARCH("Bogen",Armeebogen!D17))),(Armeebogen!C17="Krieger (0)")),(Armeebogen!A17),0)</f>
        <v>0</v>
      </c>
      <c r="AT9" s="52">
        <f>IF(AND((Armeebogen!E17="Cirith Ungol"),(ISNUMBER(SEARCH("Bogen",Armeebogen!D17))),(Armeebogen!C17="Krieger (0)")),(Armeebogen!A17),0)</f>
        <v>0</v>
      </c>
      <c r="AU9" s="52">
        <f>IF(AND((Armeebogen!E17="Das schwarze Tor öffnet sich"),(ISNUMBER(SEARCH("bogen",Armeebogen!D17))),(Armeebogen!C17="Krieger (0)")),(Armeebogen!A17),0)</f>
        <v>0</v>
      </c>
      <c r="AV9" s="52">
        <f>IF(AND((Armeebogen!E17="Heer des Drachenkaisers"),(ISNUMBER(SEARCH("Bogen",Armeebogen!D17))),(Armeebogen!C17="Krieger (0)")),(Armeebogen!A17),0)</f>
        <v>0</v>
      </c>
      <c r="AW9" s="52">
        <f>IF(AND((Armeebogen!E17="Die Armee Dunlands"),(ISNUMBER(SEARCH("Bogen",Armeebogen!D17))),(Armeebogen!C17="Krieger (0)")),(Armeebogen!A17),0)</f>
        <v>0</v>
      </c>
      <c r="AX9" s="52">
        <f>IF(AND((Armeebogen!E17="Die Gruben von Dol Guldur"),(ISNUMBER(SEARCH("bogen",Armeebogen!D17))),(Armeebogen!C17="Krieger (0)")),(Armeebogen!A17),0)</f>
        <v>0</v>
      </c>
      <c r="AY9" s="52">
        <f>IF(AND((Armeebogen!E17="Die Strolche des Bosses"),(ISNUMBER(SEARCH("Bogen",Armeebogen!D17))),(Armeebogen!C17="Krieger (0)")),(Armeebogen!A17),0)</f>
        <v>0</v>
      </c>
      <c r="AZ9" s="52">
        <f>IF(AND((Armeebogen!E17="Die Tiefen von Moria"),(ISNUMBER(SEARCH("Bogen",Armeebogen!D17))),(Armeebogen!C17="Krieger (0)")),(Armeebogen!A17),0)</f>
        <v>0</v>
      </c>
      <c r="BA9" s="52">
        <f>IF(AND((Armeebogen!E17="Die Wölfe Isengarts"),(ISNUMBER(SEARCH("bogen",Armeebogen!C17))),(Armeebogen!D17="Krieger (0)")),(Armeebogen!A17),0)</f>
        <v>0</v>
      </c>
      <c r="BB9" s="52">
        <f>IF(AND((Armeebogen!E17="Die Bösen Wesen des Düsterwaldes"),(ISNUMBER(SEARCH("Bogen",Armeebogen!D17))),(Armeebogen!C17="Krieger (0)")),(Armeebogen!A17),0)</f>
        <v>0</v>
      </c>
      <c r="BC9" s="52">
        <f>IF(AND((Armeebogen!E17="Gothmogs Armee"),(ISNUMBER(SEARCH("bogen",Armeebogen!D17))),(Armeebogen!C17="Krieger (0)")),(Armeebogen!A17),0)</f>
        <v>0</v>
      </c>
      <c r="BD9" s="52">
        <f>IF(AND((Armeebogen!E17="Große Armee des Südens"),(ISNUMBER(SEARCH("bogen",Armeebogen!D17))),(Armeebogen!C17="Krieger (0)")),(Armeebogen!A17),0)</f>
        <v>0</v>
      </c>
      <c r="BE9" s="52">
        <f>IF(AND((Armeebogen!E17="Lurtz' Kundschafter"),(ISNUMBER(SEARCH("bogen",Armeebogen!D17))),(Armeebogen!C17="Krieger (0)")),(Armeebogen!A17),0)</f>
        <v>0</v>
      </c>
      <c r="BF9" s="52">
        <f>IF(AND((Armeebogen!E17="Sturm auf Helms Klamm"),(ISNUMBER(SEARCH("Bogen",Armeebogen!D17))),(Armeebogen!C17="Krieger (0)")),(Armeebogen!A17),0)</f>
        <v>0</v>
      </c>
      <c r="BG9" s="52">
        <f>IF(AND((Armeebogen!E17="Ugluks Kundschafter"),(ISNUMBER(SEARCH("bogen",Armeebogen!C17))),(Armeebogen!D17="Krieger (0)")),(Armeebogen!A17),0)</f>
        <v>0</v>
      </c>
      <c r="BH9" s="52">
        <f>IF(AND((Armeebogen!E17="Helmswache"),(ISNUMBER(SEARCH("bogen",Armeebogen!C17))),(Armeebogen!D17="Krieger (0)")),(Armeebogen!A17),0)</f>
        <v>0</v>
      </c>
      <c r="BI9" s="2"/>
      <c r="BL9" s="2"/>
      <c r="BM9" s="2"/>
      <c r="BN9" s="2"/>
      <c r="BR9" s="2"/>
      <c r="BT9" s="2"/>
    </row>
    <row r="10">
      <c r="A10" s="45"/>
      <c r="B10" s="45">
        <f>IF(AND((Armeebogen!E18="Armee von Seestadt"),(ISNUMBER(SEARCH("Bogen",Armeebogen!D18))),(Armeebogen!C18="Krieger (0)")),(Armeebogen!A18),0)</f>
        <v>0</v>
      </c>
      <c r="C10" s="51">
        <f>IF(AND((Armeebogen!E18="Arnor"),(ISNUMBER(SEARCH("Bogen",Armeebogen!D18))),(Armeebogen!C18="Krieger (0)")),(Armeebogen!A18),0)</f>
        <v>0</v>
      </c>
      <c r="D10" s="52">
        <f>IF(AND((Armeebogen!E18="Bruchtal"),(ISNUMBER(SEARCH("bogen",Armeebogen!D18))),(Armeebogen!C18="Krieger (0)")),(Armeebogen!A18),0)</f>
        <v>0</v>
      </c>
      <c r="E10" s="52">
        <f>IF(AND((Armeebogen!E18="Das Auenland"),(ISNUMBER(SEARCH("bogen",Armeebogen!D18))),(Armeebogen!C18="Krieger (0)")),(Armeebogen!A18),0)</f>
        <v>0</v>
      </c>
      <c r="F10" s="52">
        <f>IF(AND((Armeebogen!E18="Das Königreich von Kazad-dûm"),(ISNUMBER(SEARCH("bogen",Armeebogen!D18))),(Armeebogen!C18="Krieger (0)")),(Armeebogen!A18),0)</f>
        <v>0</v>
      </c>
      <c r="G10" s="52">
        <f>IF(AND((Armeebogen!E18="Die Lehen"),(ISNUMBER(SEARCH("Bogen",Armeebogen!D18))),(Armeebogen!C18="Krieger (0)")),(Armeebogen!A18),0)</f>
        <v>0</v>
      </c>
      <c r="H10" s="52">
        <f>IF(AND((Armeebogen!E18="Der wiedereroberte Erebor"),(ISNUMBER(SEARCH("Bogen",Armeebogen!D18))),(Armeebogen!C18="Krieger (0)")),(Armeebogen!A18),0)</f>
        <v>0</v>
      </c>
      <c r="I10" s="52">
        <f>IF(AND((Armeebogen!E18="Der Eisenberge"),(ISNUMBER(SEARCH("Armbrust",Armeebogen!D18))),(Armeebogen!C18="Krieger (0)")),(Armeebogen!A18),0)</f>
        <v>0</v>
      </c>
      <c r="J10" s="52">
        <f>IF(AND((Armeebogen!E18="Garnision von Thal"),(ISNUMBER(SEARCH("Bogen",Armeebogen!D18))),(Armeebogen!C18="Krieger (0)")),(Armeebogen!A18),0)</f>
        <v>0</v>
      </c>
      <c r="K10" s="52">
        <f>IF(AND((Armeebogen!E18="Lothlórien"),(ISNUMBER(SEARCH("bogen",Armeebogen!D18))),(Armeebogen!C18="Krieger (0)")),(Armeebogen!A18),0)</f>
        <v>0</v>
      </c>
      <c r="L10" s="52">
        <f>IF(AND((Armeebogen!E18="Minas Tirith"),(ISNUMBER(SEARCH("Bogen",Armeebogen!D18))),(Armeebogen!C18="Krieger (0)")),(Armeebogen!A18),0)</f>
        <v>0</v>
      </c>
      <c r="M10" s="52">
        <f>IF(AND((Armeebogen!E18="Númenor"),(ISNUMBER(SEARCH("Bogen",Armeebogen!D18))),(Armeebogen!C18="Krieger (0)")),(Armeebogen!A18),0)</f>
        <v>0</v>
      </c>
      <c r="N10" s="52">
        <f>IF(AND((Armeebogen!E18="Rohan"),(ISNUMBER(SEARCH("Bogen",Armeebogen!D18))),(Armeebogen!C18="Krieger (0)")),(Armeebogen!A18),0)</f>
        <v>0</v>
      </c>
      <c r="O10" s="45">
        <f>IF(AND((Armeebogen!E18="Thranduils Hallen"),(ISNUMBER(SEARCH("bogen",Armeebogen!D18))),(Armeebogen!C18="Krieger (0)")),(Armeebogen!A18),0)</f>
        <v>0</v>
      </c>
      <c r="P10" s="45">
        <f>IF(AND((Armeebogen!E18="Überlebene von See-Stadt"),(ISNUMBER(SEARCH("bogen",Armeebogen!D18))),(Armeebogen!C18="Krieger (0)")),(Armeebogen!A18),0)</f>
        <v>0</v>
      </c>
      <c r="Q10" s="45">
        <f>IF(AND((Armeebogen!E18="Die Armee von Thal"),(ISNUMBER(SEARCH("bogen",Armeebogen!D18))),(Armeebogen!C18="Krieger (0)")),(Armeebogen!A18),0)</f>
        <v>0</v>
      </c>
      <c r="R10" s="45">
        <f>IF(AND((Armeebogen!E18="Die Beorninger"),(ISNUMBER(SEARCH("bogen",Armeebogen!D18))),(Armeebogen!C18="Krieger (0)")),(Armeebogen!A18),0)</f>
        <v>0</v>
      </c>
      <c r="S10" s="45">
        <f>IF(AND((Armeebogen!E18="Die Menschen des Westens"),(ISNUMBER(SEARCH("bogen",Armeebogen!D18))),(Armeebogen!C18="Krieger (0)")),(Armeebogen!A18),0)</f>
        <v>0</v>
      </c>
      <c r="T10" s="45">
        <f>IF(AND((Armeebogen!E18="Eomers Reiter"),(ISNUMBER(SEARCH("bogen",Armeebogen!D18))),(Armeebogen!C18="Krieger (0)")),(Armeebogen!A18),0)</f>
        <v>0</v>
      </c>
      <c r="U10" s="45">
        <f>IF(AND((Armeebogen!E18="Pfade des Druaden"),(ISNUMBER(SEARCH("bogen",Armeebogen!D18))),(Armeebogen!C18="Krieger (0)")),(Armeebogen!A18),0)</f>
        <v>0</v>
      </c>
      <c r="V10" s="45">
        <f>IF(AND((Armeebogen!E18="Theodens Reiter"),(ISNUMBER(SEARCH("bogen",Armeebogen!D18))),(Armeebogen!C18="Krieger (0)")),(Armeebogen!A18),0)</f>
        <v>0</v>
      </c>
      <c r="W10" s="45">
        <f>IF(AND((Armeebogen!E18="Theodreds Wache"),(ISNUMBER(SEARCH("bogen",Armeebogen!D18))),(Armeebogen!C18="Krieger (0)")),(Armeebogen!A18),0)</f>
        <v>0</v>
      </c>
      <c r="X10" s="45">
        <f>IF(AND((Armeebogen!E18="Verteidiger des Auenlandes"),(ISNUMBER(SEARCH("bogen",Armeebogen!D18))),(Armeebogen!C18="Krieger (0)")),(Armeebogen!A18),0)</f>
        <v>0</v>
      </c>
      <c r="Y10" s="52">
        <f>IF(AND((Armeebogen!E18="Verteidiger der Erebors"),(ISNUMBER(SEARCH("Armbrust",Armeebogen!D18))),(Armeebogen!C18="Krieger (0)")),(Armeebogen!A18),0)</f>
        <v>0</v>
      </c>
      <c r="Z10" s="45">
        <f>IF(AND((Armeebogen!E18="Verteidiger der Erebors"),(ISNUMBER(SEARCH("Bogen",Armeebogen!D18))),(Armeebogen!C18="Krieger (0)")),(Armeebogen!A18),0)</f>
        <v>0</v>
      </c>
      <c r="AA10" s="45">
        <f>IF(AND((Armeebogen!E18="Verteidiger von Helms Klamm"),(ISNUMBER(SEARCH("bogen",Armeebogen!D18))),(Armeebogen!C18="Krieger (0)")),(Armeebogen!A18),0)</f>
        <v>0</v>
      </c>
      <c r="AB10" s="45">
        <f>IF(AND((Armeebogen!E18="Waldläufer von Ithilien"),(ISNUMBER(SEARCH("bogen",Armeebogen!D18))),(Armeebogen!C18="Krieger (0)")),(Armeebogen!A18),0)</f>
        <v>0</v>
      </c>
      <c r="AC10" s="52">
        <f>IF(AND((Armeebogen!E18="Angmar"),(ISNUMBER(SEARCH("bogen",Armeebogen!D18))),(Armeebogen!C18="Krieger (0)")),(Armeebogen!A18),0)</f>
        <v>0</v>
      </c>
      <c r="AD10" s="52">
        <f>IF(AND((Armeebogen!E18="Azogs Jäger"),(ISNUMBER(SEARCH("Orkbogen",Armeebogen!D18))),(Armeebogen!C18="Krieger (0)")),(Armeebogen!A18),0)</f>
        <v>0</v>
      </c>
      <c r="AE10" s="52">
        <f>IF(AND((Armeebogen!E18="Azogs Legion"),(ISNUMBER(SEARCH("bogen",Armeebogen!D18))),(Armeebogen!C18="Krieger (0)")),(Armeebogen!A18),0)</f>
        <v>0</v>
      </c>
      <c r="AF10" s="52">
        <f>IF(AND((Armeebogen!E18="Barad-dûr"),(ISNUMBER(SEARCH("bogen",Armeebogen!D18))),(Armeebogen!C18="Krieger (0)")),(Armeebogen!A18),0)</f>
        <v>0</v>
      </c>
      <c r="AG10" s="52">
        <f>IF(AND((Armeebogen!E18="Die Ostlinge"),(ISNUMBER(SEARCH("Bogen",Armeebogen!D18))),(Armeebogen!C18="Krieger (0)")),(Armeebogen!A18),0)</f>
        <v>0</v>
      </c>
      <c r="AH10" s="52">
        <f>IF(AND((Armeebogen!E18="Die Schlangenhorde"),(ISNUMBER(SEARCH("Bogen",Armeebogen!D18))),(Armeebogen!C18="Krieger (0)")),(Armeebogen!A18),0)</f>
        <v>0</v>
      </c>
      <c r="AI10" s="45">
        <f>IF(AND((Armeebogen!E18="Dunkle Mächte von Dol Guldur"),(ISNUMBER(SEARCH("Orkbogen",Armeebogen!D18))),(Armeebogen!C18="Krieger (0)")),(Armeebogen!A18),0)</f>
        <v>0</v>
      </c>
      <c r="AJ10" s="52">
        <f>IF(AND((Armeebogen!E18="Isengart"),(ISNUMBER(SEARCH("bogen",Armeebogen!D18))),(Armeebogen!C18="Krieger (0)")),(Armeebogen!A18),0)</f>
        <v>0</v>
      </c>
      <c r="AK10" s="52">
        <f>IF(AND((Armeebogen!E18="Isengart"),(ISNUMBER(SEARCH("Armbrust",Armeebogen!D18))),(Armeebogen!C18="Krieger (0)")),(Armeebogen!A18),0)</f>
        <v>0</v>
      </c>
      <c r="AL10" s="52">
        <f>IF(AND((Armeebogen!E18="Kosaren von Umbar"),(ISNUMBER(SEARCH("Bogen",Armeebogen!D18))),(Armeebogen!C18="Krieger (0)")),(Armeebogen!A18),0)</f>
        <v>0</v>
      </c>
      <c r="AM10" s="52">
        <f>IF(AND((Armeebogen!E18="Kosaren von Umbar"),(ISNUMBER(SEARCH("Armbrust",Armeebogen!D18))),(Armeebogen!C18="Krieger (0)")),(Armeebogen!A18),0)</f>
        <v>0</v>
      </c>
      <c r="AN10" s="52">
        <f>IF(AND((Armeebogen!E18="Mordor"),(ISNUMBER(SEARCH("bogen",Armeebogen!D18))),(Armeebogen!C18="Krieger (0)")),(Armeebogen!A18),0)</f>
        <v>0</v>
      </c>
      <c r="AO10" s="52">
        <f>IF(AND((Armeebogen!E18="Moria"),(ISNUMBER(SEARCH("bogen",Armeebogen!D18))),(Armeebogen!C18="Krieger (0)")),(Armeebogen!A18),0)</f>
        <v>0</v>
      </c>
      <c r="AP10" s="52">
        <f>IF(AND((Armeebogen!E18="Sharkas Abtrünnige"),(ISNUMBER(SEARCH("Bogen",Armeebogen!D18))),(Armeebogen!C18="Krieger (0)")),(Armeebogen!A18),0)</f>
        <v>0</v>
      </c>
      <c r="AQ10" s="52">
        <f>IF(AND((Armeebogen!E18="Variags von Khand"),(ISNUMBER(SEARCH("Bogen",Armeebogen!D18))),(Armeebogen!C18="Krieger (0)")),(Armeebogen!A18),0)</f>
        <v>0</v>
      </c>
      <c r="AR10" s="52">
        <f>IF(AND((Armeebogen!E18="Weit-Harad"),(ISNUMBER(SEARCH("Bogen",Armeebogen!D18))),(Armeebogen!C18="Krieger (0)")),(Armeebogen!A18),0)</f>
        <v>0</v>
      </c>
      <c r="AS10" s="52">
        <f>IF(AND((Armeebogen!E18="Angriff auf Lothlorien"),(ISNUMBER(SEARCH("Bogen",Armeebogen!D18))),(Armeebogen!C18="Krieger (0)")),(Armeebogen!A18),0)</f>
        <v>0</v>
      </c>
      <c r="AT10" s="52">
        <f>IF(AND((Armeebogen!E18="Cirith Ungol"),(ISNUMBER(SEARCH("Bogen",Armeebogen!D18))),(Armeebogen!C18="Krieger (0)")),(Armeebogen!A18),0)</f>
        <v>0</v>
      </c>
      <c r="AU10" s="52">
        <f>IF(AND((Armeebogen!E18="Das schwarze Tor öffnet sich"),(ISNUMBER(SEARCH("bogen",Armeebogen!D18))),(Armeebogen!C18="Krieger (0)")),(Armeebogen!A18),0)</f>
        <v>0</v>
      </c>
      <c r="AV10" s="52">
        <f>IF(AND((Armeebogen!E18="Heer des Drachenkaisers"),(ISNUMBER(SEARCH("Bogen",Armeebogen!D18))),(Armeebogen!C18="Krieger (0)")),(Armeebogen!A18),0)</f>
        <v>0</v>
      </c>
      <c r="AW10" s="52">
        <f>IF(AND((Armeebogen!E18="Die Armee Dunlands"),(ISNUMBER(SEARCH("Bogen",Armeebogen!D18))),(Armeebogen!C18="Krieger (0)")),(Armeebogen!A18),0)</f>
        <v>0</v>
      </c>
      <c r="AX10" s="52">
        <f>IF(AND((Armeebogen!E18="Die Gruben von Dol Guldur"),(ISNUMBER(SEARCH("bogen",Armeebogen!D18))),(Armeebogen!C18="Krieger (0)")),(Armeebogen!A18),0)</f>
        <v>0</v>
      </c>
      <c r="AY10" s="52">
        <f>IF(AND((Armeebogen!E18="Die Strolche des Bosses"),(ISNUMBER(SEARCH("Bogen",Armeebogen!D18))),(Armeebogen!C18="Krieger (0)")),(Armeebogen!A18),0)</f>
        <v>0</v>
      </c>
      <c r="AZ10" s="52">
        <f>IF(AND((Armeebogen!E18="Die Tiefen von Moria"),(ISNUMBER(SEARCH("Bogen",Armeebogen!D18))),(Armeebogen!C18="Krieger (0)")),(Armeebogen!A18),0)</f>
        <v>0</v>
      </c>
      <c r="BA10" s="52">
        <f>IF(AND((Armeebogen!E18="Die Wölfe Isengarts"),(ISNUMBER(SEARCH("bogen",Armeebogen!C18))),(Armeebogen!D18="Krieger (0)")),(Armeebogen!A18),0)</f>
        <v>0</v>
      </c>
      <c r="BB10" s="52">
        <f>IF(AND((Armeebogen!E18="Die Bösen Wesen des Düsterwaldes"),(ISNUMBER(SEARCH("Bogen",Armeebogen!D18))),(Armeebogen!C18="Krieger (0)")),(Armeebogen!A18),0)</f>
        <v>0</v>
      </c>
      <c r="BC10" s="52">
        <f>IF(AND((Armeebogen!E18="Gothmogs Armee"),(ISNUMBER(SEARCH("bogen",Armeebogen!D18))),(Armeebogen!C18="Krieger (0)")),(Armeebogen!A18),0)</f>
        <v>0</v>
      </c>
      <c r="BD10" s="52">
        <f>IF(AND((Armeebogen!E18="Große Armee des Südens"),(ISNUMBER(SEARCH("bogen",Armeebogen!D18))),(Armeebogen!C18="Krieger (0)")),(Armeebogen!A18),0)</f>
        <v>0</v>
      </c>
      <c r="BE10" s="52">
        <f>IF(AND((Armeebogen!E18="Lurtz' Kundschafter"),(ISNUMBER(SEARCH("bogen",Armeebogen!D18))),(Armeebogen!C18="Krieger (0)")),(Armeebogen!A18),0)</f>
        <v>0</v>
      </c>
      <c r="BF10" s="52">
        <f>IF(AND((Armeebogen!E18="Sturm auf Helms Klamm"),(ISNUMBER(SEARCH("Bogen",Armeebogen!D18))),(Armeebogen!C18="Krieger (0)")),(Armeebogen!A18),0)</f>
        <v>0</v>
      </c>
      <c r="BG10" s="52">
        <f>IF(AND((Armeebogen!E18="Ugluks Kundschafter"),(ISNUMBER(SEARCH("bogen",Armeebogen!C18))),(Armeebogen!D18="Krieger (0)")),(Armeebogen!A18),0)</f>
        <v>0</v>
      </c>
      <c r="BH10" s="52">
        <f>IF(AND((Armeebogen!E18="Helmswache"),(ISNUMBER(SEARCH("bogen",Armeebogen!C18))),(Armeebogen!D18="Krieger (0)")),(Armeebogen!A18),0)</f>
        <v>0</v>
      </c>
      <c r="BI10" s="2"/>
      <c r="BL10" s="2"/>
      <c r="BM10" s="2"/>
      <c r="BN10" s="2"/>
      <c r="BR10" s="2"/>
      <c r="BT10" s="2"/>
    </row>
    <row r="11">
      <c r="A11" s="45"/>
      <c r="B11" s="45">
        <f>IF(AND((Armeebogen!E19="Armee von Seestadt"),(ISNUMBER(SEARCH("Bogen",Armeebogen!D19))),(Armeebogen!C19="Krieger (0)")),(Armeebogen!A19),0)</f>
        <v>0</v>
      </c>
      <c r="C11" s="51">
        <f>IF(AND((Armeebogen!E19="Arnor"),(ISNUMBER(SEARCH("Bogen",Armeebogen!D19))),(Armeebogen!C19="Krieger (0)")),(Armeebogen!A19),0)</f>
        <v>0</v>
      </c>
      <c r="D11" s="52">
        <f>IF(AND((Armeebogen!E19="Bruchtal"),(ISNUMBER(SEARCH("bogen",Armeebogen!D19))),(Armeebogen!C19="Krieger (0)")),(Armeebogen!A19),0)</f>
        <v>0</v>
      </c>
      <c r="E11" s="52">
        <f>IF(AND((Armeebogen!E19="Das Auenland"),(ISNUMBER(SEARCH("bogen",Armeebogen!D19))),(Armeebogen!C19="Krieger (0)")),(Armeebogen!A19),0)</f>
        <v>0</v>
      </c>
      <c r="F11" s="52">
        <f>IF(AND((Armeebogen!E19="Das Königreich von Kazad-dûm"),(ISNUMBER(SEARCH("bogen",Armeebogen!D19))),(Armeebogen!C19="Krieger (0)")),(Armeebogen!A19),0)</f>
        <v>0</v>
      </c>
      <c r="G11" s="52">
        <f>IF(AND((Armeebogen!E19="Die Lehen"),(ISNUMBER(SEARCH("Bogen",Armeebogen!D19))),(Armeebogen!C19="Krieger (0)")),(Armeebogen!A19),0)</f>
        <v>0</v>
      </c>
      <c r="H11" s="52">
        <f>IF(AND((Armeebogen!E19="Der wiedereroberte Erebor"),(ISNUMBER(SEARCH("Bogen",Armeebogen!D19))),(Armeebogen!C19="Krieger (0)")),(Armeebogen!A19),0)</f>
        <v>0</v>
      </c>
      <c r="I11" s="52">
        <f>IF(AND((Armeebogen!E19="Der Eisenberge"),(ISNUMBER(SEARCH("Armbrust",Armeebogen!D19))),(Armeebogen!C19="Krieger (0)")),(Armeebogen!A19),0)</f>
        <v>0</v>
      </c>
      <c r="J11" s="52">
        <f>IF(AND((Armeebogen!E19="Garnision von Thal"),(ISNUMBER(SEARCH("Bogen",Armeebogen!D19))),(Armeebogen!C19="Krieger (0)")),(Armeebogen!A19),0)</f>
        <v>0</v>
      </c>
      <c r="K11" s="52">
        <f>IF(AND((Armeebogen!E19="Lothlórien"),(ISNUMBER(SEARCH("bogen",Armeebogen!D19))),(Armeebogen!C19="Krieger (0)")),(Armeebogen!A19),0)</f>
        <v>0</v>
      </c>
      <c r="L11" s="52">
        <f>IF(AND((Armeebogen!E19="Minas Tirith"),(ISNUMBER(SEARCH("Bogen",Armeebogen!D19))),(Armeebogen!C19="Krieger (0)")),(Armeebogen!A19),0)</f>
        <v>0</v>
      </c>
      <c r="M11" s="52">
        <f>IF(AND((Armeebogen!E19="Númenor"),(ISNUMBER(SEARCH("Bogen",Armeebogen!D19))),(Armeebogen!C19="Krieger (0)")),(Armeebogen!A19),0)</f>
        <v>0</v>
      </c>
      <c r="N11" s="52">
        <f>IF(AND((Armeebogen!E19="Rohan"),(ISNUMBER(SEARCH("Bogen",Armeebogen!D19))),(Armeebogen!C19="Krieger (0)")),(Armeebogen!A19),0)</f>
        <v>0</v>
      </c>
      <c r="O11" s="45">
        <f>IF(AND((Armeebogen!E19="Thranduils Hallen"),(ISNUMBER(SEARCH("bogen",Armeebogen!D19))),(Armeebogen!C19="Krieger (0)")),(Armeebogen!A19),0)</f>
        <v>0</v>
      </c>
      <c r="P11" s="45">
        <f>IF(AND((Armeebogen!E19="Überlebene von See-Stadt"),(ISNUMBER(SEARCH("bogen",Armeebogen!D19))),(Armeebogen!C19="Krieger (0)")),(Armeebogen!A19),0)</f>
        <v>0</v>
      </c>
      <c r="Q11" s="45">
        <f>IF(AND((Armeebogen!E19="Die Armee von Thal"),(ISNUMBER(SEARCH("bogen",Armeebogen!D19))),(Armeebogen!C19="Krieger (0)")),(Armeebogen!A19),0)</f>
        <v>0</v>
      </c>
      <c r="R11" s="45">
        <f>IF(AND((Armeebogen!E19="Die Beorninger"),(ISNUMBER(SEARCH("bogen",Armeebogen!D19))),(Armeebogen!C19="Krieger (0)")),(Armeebogen!A19),0)</f>
        <v>0</v>
      </c>
      <c r="S11" s="45">
        <f>IF(AND((Armeebogen!E19="Die Menschen des Westens"),(ISNUMBER(SEARCH("bogen",Armeebogen!D19))),(Armeebogen!C19="Krieger (0)")),(Armeebogen!A19),0)</f>
        <v>0</v>
      </c>
      <c r="T11" s="45">
        <f>IF(AND((Armeebogen!E19="Eomers Reiter"),(ISNUMBER(SEARCH("bogen",Armeebogen!D19))),(Armeebogen!C19="Krieger (0)")),(Armeebogen!A19),0)</f>
        <v>0</v>
      </c>
      <c r="U11" s="45">
        <f>IF(AND((Armeebogen!E19="Pfade des Druaden"),(ISNUMBER(SEARCH("bogen",Armeebogen!D19))),(Armeebogen!C19="Krieger (0)")),(Armeebogen!A19),0)</f>
        <v>0</v>
      </c>
      <c r="V11" s="45">
        <f>IF(AND((Armeebogen!E19="Theodens Reiter"),(ISNUMBER(SEARCH("bogen",Armeebogen!D19))),(Armeebogen!C19="Krieger (0)")),(Armeebogen!A19),0)</f>
        <v>0</v>
      </c>
      <c r="W11" s="45">
        <f>IF(AND((Armeebogen!E19="Theodreds Wache"),(ISNUMBER(SEARCH("bogen",Armeebogen!D19))),(Armeebogen!C19="Krieger (0)")),(Armeebogen!A19),0)</f>
        <v>0</v>
      </c>
      <c r="X11" s="45">
        <f>IF(AND((Armeebogen!E19="Verteidiger des Auenlandes"),(ISNUMBER(SEARCH("bogen",Armeebogen!D19))),(Armeebogen!C19="Krieger (0)")),(Armeebogen!A19),0)</f>
        <v>0</v>
      </c>
      <c r="Y11" s="52">
        <f>IF(AND((Armeebogen!E19="Verteidiger der Erebors"),(ISNUMBER(SEARCH("Armbrust",Armeebogen!D19))),(Armeebogen!C19="Krieger (0)")),(Armeebogen!A19),0)</f>
        <v>0</v>
      </c>
      <c r="Z11" s="45">
        <f>IF(AND((Armeebogen!E19="Verteidiger der Erebors"),(ISNUMBER(SEARCH("Bogen",Armeebogen!D19))),(Armeebogen!C19="Krieger (0)")),(Armeebogen!A19),0)</f>
        <v>0</v>
      </c>
      <c r="AA11" s="45">
        <f>IF(AND((Armeebogen!E19="Verteidiger von Helms Klamm"),(ISNUMBER(SEARCH("bogen",Armeebogen!D19))),(Armeebogen!C19="Krieger (0)")),(Armeebogen!A19),0)</f>
        <v>0</v>
      </c>
      <c r="AB11" s="45">
        <f>IF(AND((Armeebogen!E19="Waldläufer von Ithilien"),(ISNUMBER(SEARCH("bogen",Armeebogen!D19))),(Armeebogen!C19="Krieger (0)")),(Armeebogen!A19),0)</f>
        <v>0</v>
      </c>
      <c r="AC11" s="52">
        <f>IF(AND((Armeebogen!E19="Angmar"),(ISNUMBER(SEARCH("bogen",Armeebogen!D19))),(Armeebogen!C19="Krieger (0)")),(Armeebogen!A19),0)</f>
        <v>0</v>
      </c>
      <c r="AD11" s="52">
        <f>IF(AND((Armeebogen!E19="Azogs Jäger"),(ISNUMBER(SEARCH("Orkbogen",Armeebogen!D19))),(Armeebogen!C19="Krieger (0)")),(Armeebogen!A19),0)</f>
        <v>0</v>
      </c>
      <c r="AE11" s="52">
        <f>IF(AND((Armeebogen!E19="Azogs Legion"),(ISNUMBER(SEARCH("bogen",Armeebogen!D19))),(Armeebogen!C19="Krieger (0)")),(Armeebogen!A19),0)</f>
        <v>0</v>
      </c>
      <c r="AF11" s="52">
        <f>IF(AND((Armeebogen!E19="Barad-dûr"),(ISNUMBER(SEARCH("bogen",Armeebogen!D19))),(Armeebogen!C19="Krieger (0)")),(Armeebogen!A19),0)</f>
        <v>0</v>
      </c>
      <c r="AG11" s="52">
        <f>IF(AND((Armeebogen!E19="Die Ostlinge"),(ISNUMBER(SEARCH("Bogen",Armeebogen!D19))),(Armeebogen!C19="Krieger (0)")),(Armeebogen!A19),0)</f>
        <v>0</v>
      </c>
      <c r="AH11" s="52">
        <f>IF(AND((Armeebogen!E19="Die Schlangenhorde"),(ISNUMBER(SEARCH("Bogen",Armeebogen!D19))),(Armeebogen!C19="Krieger (0)")),(Armeebogen!A19),0)</f>
        <v>0</v>
      </c>
      <c r="AI11" s="45">
        <f>IF(AND((Armeebogen!E19="Dunkle Mächte von Dol Guldur"),(ISNUMBER(SEARCH("Orkbogen",Armeebogen!D19))),(Armeebogen!C19="Krieger (0)")),(Armeebogen!A19),0)</f>
        <v>0</v>
      </c>
      <c r="AJ11" s="52">
        <f>IF(AND((Armeebogen!E19="Isengart"),(ISNUMBER(SEARCH("bogen",Armeebogen!D19))),(Armeebogen!C19="Krieger (0)")),(Armeebogen!A19),0)</f>
        <v>0</v>
      </c>
      <c r="AK11" s="52">
        <f>IF(AND((Armeebogen!E19="Isengart"),(ISNUMBER(SEARCH("Armbrust",Armeebogen!D19))),(Armeebogen!C19="Krieger (0)")),(Armeebogen!A19),0)</f>
        <v>0</v>
      </c>
      <c r="AL11" s="52">
        <f>IF(AND((Armeebogen!E19="Kosaren von Umbar"),(ISNUMBER(SEARCH("Bogen",Armeebogen!D19))),(Armeebogen!C19="Krieger (0)")),(Armeebogen!A19),0)</f>
        <v>0</v>
      </c>
      <c r="AM11" s="52">
        <f>IF(AND((Armeebogen!E19="Kosaren von Umbar"),(ISNUMBER(SEARCH("Armbrust",Armeebogen!D19))),(Armeebogen!C19="Krieger (0)")),(Armeebogen!A19),0)</f>
        <v>0</v>
      </c>
      <c r="AN11" s="52">
        <f>IF(AND((Armeebogen!E19="Mordor"),(ISNUMBER(SEARCH("bogen",Armeebogen!D19))),(Armeebogen!C19="Krieger (0)")),(Armeebogen!A19),0)</f>
        <v>0</v>
      </c>
      <c r="AO11" s="52">
        <f>IF(AND((Armeebogen!E19="Moria"),(ISNUMBER(SEARCH("bogen",Armeebogen!D19))),(Armeebogen!C19="Krieger (0)")),(Armeebogen!A19),0)</f>
        <v>0</v>
      </c>
      <c r="AP11" s="52">
        <f>IF(AND((Armeebogen!E19="Sharkas Abtrünnige"),(ISNUMBER(SEARCH("Bogen",Armeebogen!D19))),(Armeebogen!C19="Krieger (0)")),(Armeebogen!A19),0)</f>
        <v>0</v>
      </c>
      <c r="AQ11" s="52">
        <f>IF(AND((Armeebogen!E19="Variags von Khand"),(ISNUMBER(SEARCH("Bogen",Armeebogen!D19))),(Armeebogen!C19="Krieger (0)")),(Armeebogen!A19),0)</f>
        <v>0</v>
      </c>
      <c r="AR11" s="52">
        <f>IF(AND((Armeebogen!E19="Weit-Harad"),(ISNUMBER(SEARCH("Bogen",Armeebogen!D19))),(Armeebogen!C19="Krieger (0)")),(Armeebogen!A19),0)</f>
        <v>0</v>
      </c>
      <c r="AS11" s="52">
        <f>IF(AND((Armeebogen!E19="Angriff auf Lothlorien"),(ISNUMBER(SEARCH("Bogen",Armeebogen!D19))),(Armeebogen!C19="Krieger (0)")),(Armeebogen!A19),0)</f>
        <v>0</v>
      </c>
      <c r="AT11" s="52">
        <f>IF(AND((Armeebogen!E19="Cirith Ungol"),(ISNUMBER(SEARCH("Bogen",Armeebogen!D19))),(Armeebogen!C19="Krieger (0)")),(Armeebogen!A19),0)</f>
        <v>0</v>
      </c>
      <c r="AU11" s="52">
        <f>IF(AND((Armeebogen!E19="Das schwarze Tor öffnet sich"),(ISNUMBER(SEARCH("bogen",Armeebogen!D19))),(Armeebogen!C19="Krieger (0)")),(Armeebogen!A19),0)</f>
        <v>0</v>
      </c>
      <c r="AV11" s="52">
        <f>IF(AND((Armeebogen!E19="Heer des Drachenkaisers"),(ISNUMBER(SEARCH("Bogen",Armeebogen!D19))),(Armeebogen!C19="Krieger (0)")),(Armeebogen!A19),0)</f>
        <v>0</v>
      </c>
      <c r="AW11" s="52">
        <f>IF(AND((Armeebogen!E19="Die Armee Dunlands"),(ISNUMBER(SEARCH("Bogen",Armeebogen!D19))),(Armeebogen!C19="Krieger (0)")),(Armeebogen!A19),0)</f>
        <v>0</v>
      </c>
      <c r="AX11" s="52">
        <f>IF(AND((Armeebogen!E19="Die Gruben von Dol Guldur"),(ISNUMBER(SEARCH("bogen",Armeebogen!D19))),(Armeebogen!C19="Krieger (0)")),(Armeebogen!A19),0)</f>
        <v>0</v>
      </c>
      <c r="AY11" s="52">
        <f>IF(AND((Armeebogen!E19="Die Strolche des Bosses"),(ISNUMBER(SEARCH("Bogen",Armeebogen!D19))),(Armeebogen!C19="Krieger (0)")),(Armeebogen!A19),0)</f>
        <v>0</v>
      </c>
      <c r="AZ11" s="52">
        <f>IF(AND((Armeebogen!E19="Die Tiefen von Moria"),(ISNUMBER(SEARCH("Bogen",Armeebogen!D19))),(Armeebogen!C19="Krieger (0)")),(Armeebogen!A19),0)</f>
        <v>0</v>
      </c>
      <c r="BA11" s="52">
        <f>IF(AND((Armeebogen!E19="Die Wölfe Isengarts"),(ISNUMBER(SEARCH("bogen",Armeebogen!C19))),(Armeebogen!D19="Krieger (0)")),(Armeebogen!A19),0)</f>
        <v>0</v>
      </c>
      <c r="BB11" s="52">
        <f>IF(AND((Armeebogen!E19="Die Bösen Wesen des Düsterwaldes"),(ISNUMBER(SEARCH("Bogen",Armeebogen!D19))),(Armeebogen!C19="Krieger (0)")),(Armeebogen!A19),0)</f>
        <v>0</v>
      </c>
      <c r="BC11" s="52">
        <f>IF(AND((Armeebogen!E19="Gothmogs Armee"),(ISNUMBER(SEARCH("bogen",Armeebogen!D19))),(Armeebogen!C19="Krieger (0)")),(Armeebogen!A19),0)</f>
        <v>0</v>
      </c>
      <c r="BD11" s="52">
        <f>IF(AND((Armeebogen!E19="Große Armee des Südens"),(ISNUMBER(SEARCH("bogen",Armeebogen!D19))),(Armeebogen!C19="Krieger (0)")),(Armeebogen!A19),0)</f>
        <v>0</v>
      </c>
      <c r="BE11" s="52">
        <f>IF(AND((Armeebogen!E19="Lurtz' Kundschafter"),(ISNUMBER(SEARCH("bogen",Armeebogen!D19))),(Armeebogen!C19="Krieger (0)")),(Armeebogen!A19),0)</f>
        <v>0</v>
      </c>
      <c r="BF11" s="52">
        <f>IF(AND((Armeebogen!E19="Sturm auf Helms Klamm"),(ISNUMBER(SEARCH("Bogen",Armeebogen!D19))),(Armeebogen!C19="Krieger (0)")),(Armeebogen!A19),0)</f>
        <v>0</v>
      </c>
      <c r="BG11" s="52">
        <f>IF(AND((Armeebogen!E19="Ugluks Kundschafter"),(ISNUMBER(SEARCH("bogen",Armeebogen!C19))),(Armeebogen!D19="Krieger (0)")),(Armeebogen!A19),0)</f>
        <v>0</v>
      </c>
      <c r="BH11" s="52">
        <f>IF(AND((Armeebogen!E19="Helmswache"),(ISNUMBER(SEARCH("bogen",Armeebogen!C19))),(Armeebogen!D19="Krieger (0)")),(Armeebogen!A19),0)</f>
        <v>0</v>
      </c>
      <c r="BI11" s="2"/>
      <c r="BL11" s="2"/>
      <c r="BM11" s="2"/>
      <c r="BN11" s="2"/>
      <c r="BR11" s="2"/>
      <c r="BT11" s="2"/>
    </row>
    <row r="12">
      <c r="A12" s="45"/>
      <c r="B12" s="45">
        <f>IF(AND((Armeebogen!E20="Armee von Seestadt"),(ISNUMBER(SEARCH("Bogen",Armeebogen!D20))),(Armeebogen!C20="Krieger (0)")),(Armeebogen!A20),0)</f>
        <v>0</v>
      </c>
      <c r="C12" s="51">
        <f>IF(AND((Armeebogen!E20="Arnor"),(ISNUMBER(SEARCH("Bogen",Armeebogen!D20))),(Armeebogen!C20="Krieger (0)")),(Armeebogen!A20),0)</f>
        <v>0</v>
      </c>
      <c r="D12" s="52">
        <f>IF(AND((Armeebogen!E20="Bruchtal"),(ISNUMBER(SEARCH("bogen",Armeebogen!D20))),(Armeebogen!C20="Krieger (0)")),(Armeebogen!A20),0)</f>
        <v>0</v>
      </c>
      <c r="E12" s="52">
        <f>IF(AND((Armeebogen!E20="Das Auenland"),(ISNUMBER(SEARCH("bogen",Armeebogen!D20))),(Armeebogen!C20="Krieger (0)")),(Armeebogen!A20),0)</f>
        <v>0</v>
      </c>
      <c r="F12" s="52">
        <f>IF(AND((Armeebogen!E20="Das Königreich von Kazad-dûm"),(ISNUMBER(SEARCH("bogen",Armeebogen!D20))),(Armeebogen!C20="Krieger (0)")),(Armeebogen!A20),0)</f>
        <v>0</v>
      </c>
      <c r="G12" s="52">
        <f>IF(AND((Armeebogen!E20="Die Lehen"),(ISNUMBER(SEARCH("Bogen",Armeebogen!D20))),(Armeebogen!C20="Krieger (0)")),(Armeebogen!A20),0)</f>
        <v>0</v>
      </c>
      <c r="H12" s="52">
        <f>IF(AND((Armeebogen!E20="Der wiedereroberte Erebor"),(ISNUMBER(SEARCH("Bogen",Armeebogen!D20))),(Armeebogen!C20="Krieger (0)")),(Armeebogen!A20),0)</f>
        <v>0</v>
      </c>
      <c r="I12" s="52">
        <f>IF(AND((Armeebogen!E20="Der Eisenberge"),(ISNUMBER(SEARCH("Armbrust",Armeebogen!D20))),(Armeebogen!C20="Krieger (0)")),(Armeebogen!A20),0)</f>
        <v>0</v>
      </c>
      <c r="J12" s="52">
        <f>IF(AND((Armeebogen!E20="Garnision von Thal"),(ISNUMBER(SEARCH("Bogen",Armeebogen!D20))),(Armeebogen!C20="Krieger (0)")),(Armeebogen!A20),0)</f>
        <v>0</v>
      </c>
      <c r="K12" s="52">
        <f>IF(AND((Armeebogen!E20="Lothlórien"),(ISNUMBER(SEARCH("bogen",Armeebogen!D20))),(Armeebogen!C20="Krieger (0)")),(Armeebogen!A20),0)</f>
        <v>0</v>
      </c>
      <c r="L12" s="52">
        <f>IF(AND((Armeebogen!E20="Minas Tirith"),(ISNUMBER(SEARCH("Bogen",Armeebogen!D20))),(Armeebogen!C20="Krieger (0)")),(Armeebogen!A20),0)</f>
        <v>0</v>
      </c>
      <c r="M12" s="52">
        <f>IF(AND((Armeebogen!E20="Númenor"),(ISNUMBER(SEARCH("Bogen",Armeebogen!D20))),(Armeebogen!C20="Krieger (0)")),(Armeebogen!A20),0)</f>
        <v>0</v>
      </c>
      <c r="N12" s="52">
        <f>IF(AND((Armeebogen!E20="Rohan"),(ISNUMBER(SEARCH("Bogen",Armeebogen!D20))),(Armeebogen!C20="Krieger (0)")),(Armeebogen!A20),0)</f>
        <v>0</v>
      </c>
      <c r="O12" s="45">
        <f>IF(AND((Armeebogen!E20="Thranduils Hallen"),(ISNUMBER(SEARCH("bogen",Armeebogen!D20))),(Armeebogen!C20="Krieger (0)")),(Armeebogen!A20),0)</f>
        <v>0</v>
      </c>
      <c r="P12" s="45">
        <f>IF(AND((Armeebogen!E20="Überlebene von See-Stadt"),(ISNUMBER(SEARCH("bogen",Armeebogen!D20))),(Armeebogen!C20="Krieger (0)")),(Armeebogen!A20),0)</f>
        <v>0</v>
      </c>
      <c r="Q12" s="45">
        <f>IF(AND((Armeebogen!E20="Die Armee von Thal"),(ISNUMBER(SEARCH("bogen",Armeebogen!D20))),(Armeebogen!C20="Krieger (0)")),(Armeebogen!A20),0)</f>
        <v>0</v>
      </c>
      <c r="R12" s="45">
        <f>IF(AND((Armeebogen!E20="Die Beorninger"),(ISNUMBER(SEARCH("bogen",Armeebogen!D20))),(Armeebogen!C20="Krieger (0)")),(Armeebogen!A20),0)</f>
        <v>0</v>
      </c>
      <c r="S12" s="45">
        <f>IF(AND((Armeebogen!E20="Die Menschen des Westens"),(ISNUMBER(SEARCH("bogen",Armeebogen!D20))),(Armeebogen!C20="Krieger (0)")),(Armeebogen!A20),0)</f>
        <v>0</v>
      </c>
      <c r="T12" s="45">
        <f>IF(AND((Armeebogen!E20="Eomers Reiter"),(ISNUMBER(SEARCH("bogen",Armeebogen!D20))),(Armeebogen!C20="Krieger (0)")),(Armeebogen!A20),0)</f>
        <v>0</v>
      </c>
      <c r="U12" s="45">
        <f>IF(AND((Armeebogen!E20="Pfade des Druaden"),(ISNUMBER(SEARCH("bogen",Armeebogen!D20))),(Armeebogen!C20="Krieger (0)")),(Armeebogen!A20),0)</f>
        <v>0</v>
      </c>
      <c r="V12" s="45">
        <f>IF(AND((Armeebogen!E20="Theodens Reiter"),(ISNUMBER(SEARCH("bogen",Armeebogen!D20))),(Armeebogen!C20="Krieger (0)")),(Armeebogen!A20),0)</f>
        <v>0</v>
      </c>
      <c r="W12" s="45">
        <f>IF(AND((Armeebogen!E20="Theodreds Wache"),(ISNUMBER(SEARCH("bogen",Armeebogen!D20))),(Armeebogen!C20="Krieger (0)")),(Armeebogen!A20),0)</f>
        <v>0</v>
      </c>
      <c r="X12" s="45">
        <f>IF(AND((Armeebogen!E20="Verteidiger des Auenlandes"),(ISNUMBER(SEARCH("bogen",Armeebogen!D20))),(Armeebogen!C20="Krieger (0)")),(Armeebogen!A20),0)</f>
        <v>0</v>
      </c>
      <c r="Y12" s="52">
        <f>IF(AND((Armeebogen!E20="Verteidiger der Erebors"),(ISNUMBER(SEARCH("Armbrust",Armeebogen!D20))),(Armeebogen!C20="Krieger (0)")),(Armeebogen!A20),0)</f>
        <v>0</v>
      </c>
      <c r="Z12" s="45">
        <f>IF(AND((Armeebogen!E20="Verteidiger der Erebors"),(ISNUMBER(SEARCH("Bogen",Armeebogen!D20))),(Armeebogen!C20="Krieger (0)")),(Armeebogen!A20),0)</f>
        <v>0</v>
      </c>
      <c r="AA12" s="45">
        <f>IF(AND((Armeebogen!E20="Verteidiger von Helms Klamm"),(ISNUMBER(SEARCH("bogen",Armeebogen!D20))),(Armeebogen!C20="Krieger (0)")),(Armeebogen!A20),0)</f>
        <v>0</v>
      </c>
      <c r="AB12" s="45">
        <f>IF(AND((Armeebogen!E20="Waldläufer von Ithilien"),(ISNUMBER(SEARCH("bogen",Armeebogen!D20))),(Armeebogen!C20="Krieger (0)")),(Armeebogen!A20),0)</f>
        <v>0</v>
      </c>
      <c r="AC12" s="52">
        <f>IF(AND((Armeebogen!E20="Angmar"),(ISNUMBER(SEARCH("bogen",Armeebogen!D20))),(Armeebogen!C20="Krieger (0)")),(Armeebogen!A20),0)</f>
        <v>0</v>
      </c>
      <c r="AD12" s="52">
        <f>IF(AND((Armeebogen!E20="Azogs Jäger"),(ISNUMBER(SEARCH("Orkbogen",Armeebogen!D20))),(Armeebogen!C20="Krieger (0)")),(Armeebogen!A20),0)</f>
        <v>0</v>
      </c>
      <c r="AE12" s="52">
        <f>IF(AND((Armeebogen!E20="Azogs Legion"),(ISNUMBER(SEARCH("bogen",Armeebogen!D20))),(Armeebogen!C20="Krieger (0)")),(Armeebogen!A20),0)</f>
        <v>0</v>
      </c>
      <c r="AF12" s="52">
        <f>IF(AND((Armeebogen!E20="Barad-dûr"),(ISNUMBER(SEARCH("bogen",Armeebogen!D20))),(Armeebogen!C20="Krieger (0)")),(Armeebogen!A20),0)</f>
        <v>0</v>
      </c>
      <c r="AG12" s="52">
        <f>IF(AND((Armeebogen!E20="Die Ostlinge"),(ISNUMBER(SEARCH("Bogen",Armeebogen!D20))),(Armeebogen!C20="Krieger (0)")),(Armeebogen!A20),0)</f>
        <v>0</v>
      </c>
      <c r="AH12" s="52">
        <f>IF(AND((Armeebogen!E20="Die Schlangenhorde"),(ISNUMBER(SEARCH("Bogen",Armeebogen!D20))),(Armeebogen!C20="Krieger (0)")),(Armeebogen!A20),0)</f>
        <v>0</v>
      </c>
      <c r="AI12" s="45">
        <f>IF(AND((Armeebogen!E20="Dunkle Mächte von Dol Guldur"),(ISNUMBER(SEARCH("Orkbogen",Armeebogen!D20))),(Armeebogen!C20="Krieger (0)")),(Armeebogen!A20),0)</f>
        <v>0</v>
      </c>
      <c r="AJ12" s="52">
        <f>IF(AND((Armeebogen!E20="Isengart"),(ISNUMBER(SEARCH("bogen",Armeebogen!D20))),(Armeebogen!C20="Krieger (0)")),(Armeebogen!A20),0)</f>
        <v>0</v>
      </c>
      <c r="AK12" s="52">
        <f>IF(AND((Armeebogen!E20="Isengart"),(ISNUMBER(SEARCH("Armbrust",Armeebogen!D20))),(Armeebogen!C20="Krieger (0)")),(Armeebogen!A20),0)</f>
        <v>0</v>
      </c>
      <c r="AL12" s="52">
        <f>IF(AND((Armeebogen!E20="Kosaren von Umbar"),(ISNUMBER(SEARCH("Bogen",Armeebogen!D20))),(Armeebogen!C20="Krieger (0)")),(Armeebogen!A20),0)</f>
        <v>0</v>
      </c>
      <c r="AM12" s="52">
        <f>IF(AND((Armeebogen!E20="Kosaren von Umbar"),(ISNUMBER(SEARCH("Armbrust",Armeebogen!D20))),(Armeebogen!C20="Krieger (0)")),(Armeebogen!A20),0)</f>
        <v>0</v>
      </c>
      <c r="AN12" s="52">
        <f>IF(AND((Armeebogen!E20="Mordor"),(ISNUMBER(SEARCH("bogen",Armeebogen!D20))),(Armeebogen!C20="Krieger (0)")),(Armeebogen!A20),0)</f>
        <v>0</v>
      </c>
      <c r="AO12" s="52">
        <f>IF(AND((Armeebogen!E20="Moria"),(ISNUMBER(SEARCH("bogen",Armeebogen!D20))),(Armeebogen!C20="Krieger (0)")),(Armeebogen!A20),0)</f>
        <v>0</v>
      </c>
      <c r="AP12" s="52">
        <f>IF(AND((Armeebogen!E20="Sharkas Abtrünnige"),(ISNUMBER(SEARCH("Bogen",Armeebogen!D20))),(Armeebogen!C20="Krieger (0)")),(Armeebogen!A20),0)</f>
        <v>0</v>
      </c>
      <c r="AQ12" s="52">
        <f>IF(AND((Armeebogen!E20="Variags von Khand"),(ISNUMBER(SEARCH("Bogen",Armeebogen!D20))),(Armeebogen!C20="Krieger (0)")),(Armeebogen!A20),0)</f>
        <v>0</v>
      </c>
      <c r="AR12" s="52">
        <f>IF(AND((Armeebogen!E20="Weit-Harad"),(ISNUMBER(SEARCH("Bogen",Armeebogen!D20))),(Armeebogen!C20="Krieger (0)")),(Armeebogen!A20),0)</f>
        <v>0</v>
      </c>
      <c r="AS12" s="52">
        <f>IF(AND((Armeebogen!E20="Angriff auf Lothlorien"),(ISNUMBER(SEARCH("Bogen",Armeebogen!D20))),(Armeebogen!C20="Krieger (0)")),(Armeebogen!A20),0)</f>
        <v>0</v>
      </c>
      <c r="AT12" s="52">
        <f>IF(AND((Armeebogen!E20="Cirith Ungol"),(ISNUMBER(SEARCH("Bogen",Armeebogen!D20))),(Armeebogen!C20="Krieger (0)")),(Armeebogen!A20),0)</f>
        <v>0</v>
      </c>
      <c r="AU12" s="52">
        <f>IF(AND((Armeebogen!E20="Das schwarze Tor öffnet sich"),(ISNUMBER(SEARCH("bogen",Armeebogen!D20))),(Armeebogen!C20="Krieger (0)")),(Armeebogen!A20),0)</f>
        <v>0</v>
      </c>
      <c r="AV12" s="52">
        <f>IF(AND((Armeebogen!E20="Heer des Drachenkaisers"),(ISNUMBER(SEARCH("Bogen",Armeebogen!D20))),(Armeebogen!C20="Krieger (0)")),(Armeebogen!A20),0)</f>
        <v>0</v>
      </c>
      <c r="AW12" s="52">
        <f>IF(AND((Armeebogen!E20="Die Armee Dunlands"),(ISNUMBER(SEARCH("Bogen",Armeebogen!D20))),(Armeebogen!C20="Krieger (0)")),(Armeebogen!A20),0)</f>
        <v>0</v>
      </c>
      <c r="AX12" s="52">
        <f>IF(AND((Armeebogen!E20="Die Gruben von Dol Guldur"),(ISNUMBER(SEARCH("bogen",Armeebogen!D20))),(Armeebogen!C20="Krieger (0)")),(Armeebogen!A20),0)</f>
        <v>0</v>
      </c>
      <c r="AY12" s="52">
        <f>IF(AND((Armeebogen!E20="Die Strolche des Bosses"),(ISNUMBER(SEARCH("Bogen",Armeebogen!D20))),(Armeebogen!C20="Krieger (0)")),(Armeebogen!A20),0)</f>
        <v>0</v>
      </c>
      <c r="AZ12" s="52">
        <f>IF(AND((Armeebogen!E20="Die Tiefen von Moria"),(ISNUMBER(SEARCH("Bogen",Armeebogen!D20))),(Armeebogen!C20="Krieger (0)")),(Armeebogen!A20),0)</f>
        <v>0</v>
      </c>
      <c r="BA12" s="52">
        <f>IF(AND((Armeebogen!E20="Die Wölfe Isengarts"),(ISNUMBER(SEARCH("bogen",Armeebogen!C20))),(Armeebogen!D20="Krieger (0)")),(Armeebogen!A20),0)</f>
        <v>0</v>
      </c>
      <c r="BB12" s="52">
        <f>IF(AND((Armeebogen!E20="Die Bösen Wesen des Düsterwaldes"),(ISNUMBER(SEARCH("Bogen",Armeebogen!D20))),(Armeebogen!C20="Krieger (0)")),(Armeebogen!A20),0)</f>
        <v>0</v>
      </c>
      <c r="BC12" s="52">
        <f>IF(AND((Armeebogen!E20="Gothmogs Armee"),(ISNUMBER(SEARCH("bogen",Armeebogen!D20))),(Armeebogen!C20="Krieger (0)")),(Armeebogen!A20),0)</f>
        <v>0</v>
      </c>
      <c r="BD12" s="52">
        <f>IF(AND((Armeebogen!E20="Große Armee des Südens"),(ISNUMBER(SEARCH("bogen",Armeebogen!D20))),(Armeebogen!C20="Krieger (0)")),(Armeebogen!A20),0)</f>
        <v>0</v>
      </c>
      <c r="BE12" s="52">
        <f>IF(AND((Armeebogen!E20="Lurtz' Kundschafter"),(ISNUMBER(SEARCH("bogen",Armeebogen!D20))),(Armeebogen!C20="Krieger (0)")),(Armeebogen!A20),0)</f>
        <v>0</v>
      </c>
      <c r="BF12" s="52">
        <f>IF(AND((Armeebogen!E20="Sturm auf Helms Klamm"),(ISNUMBER(SEARCH("Bogen",Armeebogen!D20))),(Armeebogen!C20="Krieger (0)")),(Armeebogen!A20),0)</f>
        <v>0</v>
      </c>
      <c r="BG12" s="52">
        <f>IF(AND((Armeebogen!E20="Ugluks Kundschafter"),(ISNUMBER(SEARCH("bogen",Armeebogen!C20))),(Armeebogen!D20="Krieger (0)")),(Armeebogen!A20),0)</f>
        <v>0</v>
      </c>
      <c r="BH12" s="52">
        <f>IF(AND((Armeebogen!E20="Helmswache"),(ISNUMBER(SEARCH("bogen",Armeebogen!C20))),(Armeebogen!D20="Krieger (0)")),(Armeebogen!A20),0)</f>
        <v>0</v>
      </c>
      <c r="BI12" s="2"/>
      <c r="BL12" s="2"/>
      <c r="BM12" s="2"/>
      <c r="BN12" s="2"/>
      <c r="BR12" s="2"/>
      <c r="BT12" s="2"/>
    </row>
    <row r="13">
      <c r="A13" s="45"/>
      <c r="B13" s="45">
        <f>IF(AND((Armeebogen!E21="Armee von Seestadt"),(ISNUMBER(SEARCH("Bogen",Armeebogen!D21))),(Armeebogen!C21="Krieger (0)")),(Armeebogen!A21),0)</f>
        <v>0</v>
      </c>
      <c r="C13" s="51">
        <f>IF(AND((Armeebogen!E21="Arnor"),(ISNUMBER(SEARCH("Bogen",Armeebogen!D21))),(Armeebogen!C21="Krieger (0)")),(Armeebogen!A21),0)</f>
        <v>0</v>
      </c>
      <c r="D13" s="52">
        <f>IF(AND((Armeebogen!E21="Bruchtal"),(ISNUMBER(SEARCH("bogen",Armeebogen!D21))),(Armeebogen!C21="Krieger (0)")),(Armeebogen!A21),0)</f>
        <v>0</v>
      </c>
      <c r="E13" s="52">
        <f>IF(AND((Armeebogen!E21="Das Auenland"),(ISNUMBER(SEARCH("bogen",Armeebogen!D21))),(Armeebogen!C21="Krieger (0)")),(Armeebogen!A21),0)</f>
        <v>0</v>
      </c>
      <c r="F13" s="52">
        <f>IF(AND((Armeebogen!E21="Das Königreich von Kazad-dûm"),(ISNUMBER(SEARCH("bogen",Armeebogen!D21))),(Armeebogen!C21="Krieger (0)")),(Armeebogen!A21),0)</f>
        <v>0</v>
      </c>
      <c r="G13" s="52">
        <f>IF(AND((Armeebogen!E21="Die Lehen"),(ISNUMBER(SEARCH("Bogen",Armeebogen!D21))),(Armeebogen!C21="Krieger (0)")),(Armeebogen!A21),0)</f>
        <v>0</v>
      </c>
      <c r="H13" s="52">
        <f>IF(AND((Armeebogen!E21="Der wiedereroberte Erebor"),(ISNUMBER(SEARCH("Bogen",Armeebogen!D21))),(Armeebogen!C21="Krieger (0)")),(Armeebogen!A21),0)</f>
        <v>0</v>
      </c>
      <c r="I13" s="52">
        <f>IF(AND((Armeebogen!E21="Der Eisenberge"),(ISNUMBER(SEARCH("Armbrust",Armeebogen!D21))),(Armeebogen!C21="Krieger (0)")),(Armeebogen!A21),0)</f>
        <v>0</v>
      </c>
      <c r="J13" s="52">
        <f>IF(AND((Armeebogen!E21="Garnision von Thal"),(ISNUMBER(SEARCH("Bogen",Armeebogen!D21))),(Armeebogen!C21="Krieger (0)")),(Armeebogen!A21),0)</f>
        <v>0</v>
      </c>
      <c r="K13" s="52">
        <f>IF(AND((Armeebogen!E21="Lothlórien"),(ISNUMBER(SEARCH("bogen",Armeebogen!D21))),(Armeebogen!C21="Krieger (0)")),(Armeebogen!A21),0)</f>
        <v>0</v>
      </c>
      <c r="L13" s="52">
        <f>IF(AND((Armeebogen!E21="Minas Tirith"),(ISNUMBER(SEARCH("Bogen",Armeebogen!D21))),(Armeebogen!C21="Krieger (0)")),(Armeebogen!A21),0)</f>
        <v>0</v>
      </c>
      <c r="M13" s="52">
        <f>IF(AND((Armeebogen!E21="Númenor"),(ISNUMBER(SEARCH("Bogen",Armeebogen!D21))),(Armeebogen!C21="Krieger (0)")),(Armeebogen!A21),0)</f>
        <v>0</v>
      </c>
      <c r="N13" s="52">
        <f>IF(AND((Armeebogen!E21="Rohan"),(ISNUMBER(SEARCH("Bogen",Armeebogen!D21))),(Armeebogen!C21="Krieger (0)")),(Armeebogen!A21),0)</f>
        <v>0</v>
      </c>
      <c r="O13" s="45">
        <f>IF(AND((Armeebogen!E21="Thranduils Hallen"),(ISNUMBER(SEARCH("bogen",Armeebogen!D21))),(Armeebogen!C21="Krieger (0)")),(Armeebogen!A21),0)</f>
        <v>0</v>
      </c>
      <c r="P13" s="45">
        <f>IF(AND((Armeebogen!E21="Überlebene von See-Stadt"),(ISNUMBER(SEARCH("bogen",Armeebogen!D21))),(Armeebogen!C21="Krieger (0)")),(Armeebogen!A21),0)</f>
        <v>0</v>
      </c>
      <c r="Q13" s="45">
        <f>IF(AND((Armeebogen!E21="Die Armee von Thal"),(ISNUMBER(SEARCH("bogen",Armeebogen!D21))),(Armeebogen!C21="Krieger (0)")),(Armeebogen!A21),0)</f>
        <v>0</v>
      </c>
      <c r="R13" s="45">
        <f>IF(AND((Armeebogen!E21="Die Beorninger"),(ISNUMBER(SEARCH("bogen",Armeebogen!D21))),(Armeebogen!C21="Krieger (0)")),(Armeebogen!A21),0)</f>
        <v>0</v>
      </c>
      <c r="S13" s="45">
        <f>IF(AND((Armeebogen!E21="Die Menschen des Westens"),(ISNUMBER(SEARCH("bogen",Armeebogen!D21))),(Armeebogen!C21="Krieger (0)")),(Armeebogen!A21),0)</f>
        <v>0</v>
      </c>
      <c r="T13" s="45">
        <f>IF(AND((Armeebogen!E21="Eomers Reiter"),(ISNUMBER(SEARCH("bogen",Armeebogen!D21))),(Armeebogen!C21="Krieger (0)")),(Armeebogen!A21),0)</f>
        <v>0</v>
      </c>
      <c r="U13" s="45">
        <f>IF(AND((Armeebogen!E21="Pfade des Druaden"),(ISNUMBER(SEARCH("bogen",Armeebogen!D21))),(Armeebogen!C21="Krieger (0)")),(Armeebogen!A21),0)</f>
        <v>0</v>
      </c>
      <c r="V13" s="45">
        <f>IF(AND((Armeebogen!E21="Theodens Reiter"),(ISNUMBER(SEARCH("bogen",Armeebogen!D21))),(Armeebogen!C21="Krieger (0)")),(Armeebogen!A21),0)</f>
        <v>0</v>
      </c>
      <c r="W13" s="45">
        <f>IF(AND((Armeebogen!E21="Theodreds Wache"),(ISNUMBER(SEARCH("bogen",Armeebogen!D21))),(Armeebogen!C21="Krieger (0)")),(Armeebogen!A21),0)</f>
        <v>0</v>
      </c>
      <c r="X13" s="45">
        <f>IF(AND((Armeebogen!E21="Verteidiger des Auenlandes"),(ISNUMBER(SEARCH("bogen",Armeebogen!D21))),(Armeebogen!C21="Krieger (0)")),(Armeebogen!A21),0)</f>
        <v>0</v>
      </c>
      <c r="Y13" s="52">
        <f>IF(AND((Armeebogen!E21="Verteidiger der Erebors"),(ISNUMBER(SEARCH("Armbrust",Armeebogen!D21))),(Armeebogen!C21="Krieger (0)")),(Armeebogen!A21),0)</f>
        <v>0</v>
      </c>
      <c r="Z13" s="45">
        <f>IF(AND((Armeebogen!E21="Verteidiger der Erebors"),(ISNUMBER(SEARCH("Bogen",Armeebogen!D21))),(Armeebogen!C21="Krieger (0)")),(Armeebogen!A21),0)</f>
        <v>0</v>
      </c>
      <c r="AA13" s="45">
        <f>IF(AND((Armeebogen!E21="Verteidiger von Helms Klamm"),(ISNUMBER(SEARCH("bogen",Armeebogen!D21))),(Armeebogen!C21="Krieger (0)")),(Armeebogen!A21),0)</f>
        <v>0</v>
      </c>
      <c r="AB13" s="45">
        <f>IF(AND((Armeebogen!E21="Waldläufer von Ithilien"),(ISNUMBER(SEARCH("bogen",Armeebogen!D21))),(Armeebogen!C21="Krieger (0)")),(Armeebogen!A21),0)</f>
        <v>0</v>
      </c>
      <c r="AC13" s="52">
        <f>IF(AND((Armeebogen!E21="Angmar"),(ISNUMBER(SEARCH("bogen",Armeebogen!D21))),(Armeebogen!C21="Krieger (0)")),(Armeebogen!A21),0)</f>
        <v>0</v>
      </c>
      <c r="AD13" s="52">
        <f>IF(AND((Armeebogen!E21="Azogs Jäger"),(ISNUMBER(SEARCH("Orkbogen",Armeebogen!D21))),(Armeebogen!C21="Krieger (0)")),(Armeebogen!A21),0)</f>
        <v>0</v>
      </c>
      <c r="AE13" s="52">
        <f>IF(AND((Armeebogen!E21="Azogs Legion"),(ISNUMBER(SEARCH("bogen",Armeebogen!D21))),(Armeebogen!C21="Krieger (0)")),(Armeebogen!A21),0)</f>
        <v>0</v>
      </c>
      <c r="AF13" s="52">
        <f>IF(AND((Armeebogen!E21="Barad-dûr"),(ISNUMBER(SEARCH("bogen",Armeebogen!D21))),(Armeebogen!C21="Krieger (0)")),(Armeebogen!A21),0)</f>
        <v>0</v>
      </c>
      <c r="AG13" s="52">
        <f>IF(AND((Armeebogen!E21="Die Ostlinge"),(ISNUMBER(SEARCH("Bogen",Armeebogen!D21))),(Armeebogen!C21="Krieger (0)")),(Armeebogen!A21),0)</f>
        <v>0</v>
      </c>
      <c r="AH13" s="52">
        <f>IF(AND((Armeebogen!E21="Die Schlangenhorde"),(ISNUMBER(SEARCH("Bogen",Armeebogen!D21))),(Armeebogen!C21="Krieger (0)")),(Armeebogen!A21),0)</f>
        <v>0</v>
      </c>
      <c r="AI13" s="45">
        <f>IF(AND((Armeebogen!E21="Dunkle Mächte von Dol Guldur"),(ISNUMBER(SEARCH("Orkbogen",Armeebogen!D21))),(Armeebogen!C21="Krieger (0)")),(Armeebogen!A21),0)</f>
        <v>0</v>
      </c>
      <c r="AJ13" s="52">
        <f>IF(AND((Armeebogen!E21="Isengart"),(ISNUMBER(SEARCH("bogen",Armeebogen!D21))),(Armeebogen!C21="Krieger (0)")),(Armeebogen!A21),0)</f>
        <v>0</v>
      </c>
      <c r="AK13" s="52">
        <f>IF(AND((Armeebogen!E21="Isengart"),(ISNUMBER(SEARCH("Armbrust",Armeebogen!D21))),(Armeebogen!C21="Krieger (0)")),(Armeebogen!A21),0)</f>
        <v>0</v>
      </c>
      <c r="AL13" s="52">
        <f>IF(AND((Armeebogen!E21="Kosaren von Umbar"),(ISNUMBER(SEARCH("Bogen",Armeebogen!D21))),(Armeebogen!C21="Krieger (0)")),(Armeebogen!A21),0)</f>
        <v>0</v>
      </c>
      <c r="AM13" s="52">
        <f>IF(AND((Armeebogen!E21="Kosaren von Umbar"),(ISNUMBER(SEARCH("Armbrust",Armeebogen!D21))),(Armeebogen!C21="Krieger (0)")),(Armeebogen!A21),0)</f>
        <v>0</v>
      </c>
      <c r="AN13" s="52">
        <f>IF(AND((Armeebogen!E21="Mordor"),(ISNUMBER(SEARCH("bogen",Armeebogen!D21))),(Armeebogen!C21="Krieger (0)")),(Armeebogen!A21),0)</f>
        <v>0</v>
      </c>
      <c r="AO13" s="52">
        <f>IF(AND((Armeebogen!E21="Moria"),(ISNUMBER(SEARCH("bogen",Armeebogen!D21))),(Armeebogen!C21="Krieger (0)")),(Armeebogen!A21),0)</f>
        <v>0</v>
      </c>
      <c r="AP13" s="52">
        <f>IF(AND((Armeebogen!E21="Sharkas Abtrünnige"),(ISNUMBER(SEARCH("Bogen",Armeebogen!D21))),(Armeebogen!C21="Krieger (0)")),(Armeebogen!A21),0)</f>
        <v>0</v>
      </c>
      <c r="AQ13" s="52">
        <f>IF(AND((Armeebogen!E21="Variags von Khand"),(ISNUMBER(SEARCH("Bogen",Armeebogen!D21))),(Armeebogen!C21="Krieger (0)")),(Armeebogen!A21),0)</f>
        <v>0</v>
      </c>
      <c r="AR13" s="52">
        <f>IF(AND((Armeebogen!E21="Weit-Harad"),(ISNUMBER(SEARCH("Bogen",Armeebogen!D21))),(Armeebogen!C21="Krieger (0)")),(Armeebogen!A21),0)</f>
        <v>0</v>
      </c>
      <c r="AS13" s="52">
        <f>IF(AND((Armeebogen!E21="Angriff auf Lothlorien"),(ISNUMBER(SEARCH("Bogen",Armeebogen!D21))),(Armeebogen!C21="Krieger (0)")),(Armeebogen!A21),0)</f>
        <v>0</v>
      </c>
      <c r="AT13" s="52">
        <f>IF(AND((Armeebogen!E21="Cirith Ungol"),(ISNUMBER(SEARCH("Bogen",Armeebogen!D21))),(Armeebogen!C21="Krieger (0)")),(Armeebogen!A21),0)</f>
        <v>0</v>
      </c>
      <c r="AU13" s="52">
        <f>IF(AND((Armeebogen!E21="Das schwarze Tor öffnet sich"),(ISNUMBER(SEARCH("bogen",Armeebogen!D21))),(Armeebogen!C21="Krieger (0)")),(Armeebogen!A21),0)</f>
        <v>0</v>
      </c>
      <c r="AV13" s="52">
        <f>IF(AND((Armeebogen!E21="Heer des Drachenkaisers"),(ISNUMBER(SEARCH("Bogen",Armeebogen!D21))),(Armeebogen!C21="Krieger (0)")),(Armeebogen!A21),0)</f>
        <v>0</v>
      </c>
      <c r="AW13" s="52">
        <f>IF(AND((Armeebogen!E21="Die Armee Dunlands"),(ISNUMBER(SEARCH("Bogen",Armeebogen!D21))),(Armeebogen!C21="Krieger (0)")),(Armeebogen!A21),0)</f>
        <v>0</v>
      </c>
      <c r="AX13" s="52">
        <f>IF(AND((Armeebogen!E21="Die Gruben von Dol Guldur"),(ISNUMBER(SEARCH("bogen",Armeebogen!D21))),(Armeebogen!C21="Krieger (0)")),(Armeebogen!A21),0)</f>
        <v>0</v>
      </c>
      <c r="AY13" s="52">
        <f>IF(AND((Armeebogen!E21="Die Strolche des Bosses"),(ISNUMBER(SEARCH("Bogen",Armeebogen!D21))),(Armeebogen!C21="Krieger (0)")),(Armeebogen!A21),0)</f>
        <v>0</v>
      </c>
      <c r="AZ13" s="52">
        <f>IF(AND((Armeebogen!E21="Die Tiefen von Moria"),(ISNUMBER(SEARCH("Bogen",Armeebogen!D21))),(Armeebogen!C21="Krieger (0)")),(Armeebogen!A21),0)</f>
        <v>0</v>
      </c>
      <c r="BA13" s="52">
        <f>IF(AND((Armeebogen!E21="Die Wölfe Isengarts"),(ISNUMBER(SEARCH("bogen",Armeebogen!C21))),(Armeebogen!D21="Krieger (0)")),(Armeebogen!A21),0)</f>
        <v>0</v>
      </c>
      <c r="BB13" s="52">
        <f>IF(AND((Armeebogen!E21="Die Bösen Wesen des Düsterwaldes"),(ISNUMBER(SEARCH("Bogen",Armeebogen!D21))),(Armeebogen!C21="Krieger (0)")),(Armeebogen!A21),0)</f>
        <v>0</v>
      </c>
      <c r="BC13" s="52">
        <f>IF(AND((Armeebogen!E21="Gothmogs Armee"),(ISNUMBER(SEARCH("bogen",Armeebogen!D21))),(Armeebogen!C21="Krieger (0)")),(Armeebogen!A21),0)</f>
        <v>0</v>
      </c>
      <c r="BD13" s="52">
        <f>IF(AND((Armeebogen!E21="Große Armee des Südens"),(ISNUMBER(SEARCH("bogen",Armeebogen!D21))),(Armeebogen!C21="Krieger (0)")),(Armeebogen!A21),0)</f>
        <v>0</v>
      </c>
      <c r="BE13" s="52">
        <f>IF(AND((Armeebogen!E21="Lurtz' Kundschafter"),(ISNUMBER(SEARCH("bogen",Armeebogen!D21))),(Armeebogen!C21="Krieger (0)")),(Armeebogen!A21),0)</f>
        <v>0</v>
      </c>
      <c r="BF13" s="52">
        <f>IF(AND((Armeebogen!E21="Sturm auf Helms Klamm"),(ISNUMBER(SEARCH("Bogen",Armeebogen!D21))),(Armeebogen!C21="Krieger (0)")),(Armeebogen!A21),0)</f>
        <v>0</v>
      </c>
      <c r="BG13" s="52">
        <f>IF(AND((Armeebogen!E21="Ugluks Kundschafter"),(ISNUMBER(SEARCH("bogen",Armeebogen!C21))),(Armeebogen!D21="Krieger (0)")),(Armeebogen!A21),0)</f>
        <v>0</v>
      </c>
      <c r="BH13" s="52">
        <f>IF(AND((Armeebogen!E21="Helmswache"),(ISNUMBER(SEARCH("bogen",Armeebogen!C21))),(Armeebogen!D21="Krieger (0)")),(Armeebogen!A21),0)</f>
        <v>0</v>
      </c>
      <c r="BI13" s="2"/>
      <c r="BL13" s="2"/>
      <c r="BM13" s="2"/>
      <c r="BN13" s="2"/>
      <c r="BR13" s="2"/>
      <c r="BT13" s="2"/>
    </row>
    <row r="14">
      <c r="A14" s="45"/>
      <c r="B14" s="45">
        <f>IF(AND((Armeebogen!E22="Armee von Seestadt"),(ISNUMBER(SEARCH("Bogen",Armeebogen!D22))),(Armeebogen!C22="Krieger (0)")),(Armeebogen!A22),0)</f>
        <v>0</v>
      </c>
      <c r="C14" s="51">
        <f>IF(AND((Armeebogen!E22="Arnor"),(ISNUMBER(SEARCH("Bogen",Armeebogen!D22))),(Armeebogen!C22="Krieger (0)")),(Armeebogen!A22),0)</f>
        <v>0</v>
      </c>
      <c r="D14" s="52">
        <f>IF(AND((Armeebogen!E22="Bruchtal"),(ISNUMBER(SEARCH("bogen",Armeebogen!D22))),(Armeebogen!C22="Krieger (0)")),(Armeebogen!A22),0)</f>
        <v>0</v>
      </c>
      <c r="E14" s="52">
        <f>IF(AND((Armeebogen!E22="Das Auenland"),(ISNUMBER(SEARCH("bogen",Armeebogen!D22))),(Armeebogen!C22="Krieger (0)")),(Armeebogen!A22),0)</f>
        <v>0</v>
      </c>
      <c r="F14" s="52">
        <f>IF(AND((Armeebogen!E22="Das Königreich von Kazad-dûm"),(ISNUMBER(SEARCH("bogen",Armeebogen!D22))),(Armeebogen!C22="Krieger (0)")),(Armeebogen!A22),0)</f>
        <v>0</v>
      </c>
      <c r="G14" s="52">
        <f>IF(AND((Armeebogen!E22="Die Lehen"),(ISNUMBER(SEARCH("Bogen",Armeebogen!D22))),(Armeebogen!C22="Krieger (0)")),(Armeebogen!A22),0)</f>
        <v>0</v>
      </c>
      <c r="H14" s="52">
        <f>IF(AND((Armeebogen!E22="Der wiedereroberte Erebor"),(ISNUMBER(SEARCH("Bogen",Armeebogen!D22))),(Armeebogen!C22="Krieger (0)")),(Armeebogen!A22),0)</f>
        <v>0</v>
      </c>
      <c r="I14" s="52">
        <f>IF(AND((Armeebogen!E22="Der Eisenberge"),(ISNUMBER(SEARCH("Armbrust",Armeebogen!D22))),(Armeebogen!C22="Krieger (0)")),(Armeebogen!A22),0)</f>
        <v>0</v>
      </c>
      <c r="J14" s="52">
        <f>IF(AND((Armeebogen!E22="Garnision von Thal"),(ISNUMBER(SEARCH("Bogen",Armeebogen!D22))),(Armeebogen!C22="Krieger (0)")),(Armeebogen!A22),0)</f>
        <v>0</v>
      </c>
      <c r="K14" s="52">
        <f>IF(AND((Armeebogen!E22="Lothlórien"),(ISNUMBER(SEARCH("bogen",Armeebogen!D22))),(Armeebogen!C22="Krieger (0)")),(Armeebogen!A22),0)</f>
        <v>0</v>
      </c>
      <c r="L14" s="52">
        <f>IF(AND((Armeebogen!E22="Minas Tirith"),(ISNUMBER(SEARCH("Bogen",Armeebogen!D22))),(Armeebogen!C22="Krieger (0)")),(Armeebogen!A22),0)</f>
        <v>0</v>
      </c>
      <c r="M14" s="52">
        <f>IF(AND((Armeebogen!E22="Númenor"),(ISNUMBER(SEARCH("Bogen",Armeebogen!D22))),(Armeebogen!C22="Krieger (0)")),(Armeebogen!A22),0)</f>
        <v>0</v>
      </c>
      <c r="N14" s="52">
        <f>IF(AND((Armeebogen!E22="Rohan"),(ISNUMBER(SEARCH("Bogen",Armeebogen!D22))),(Armeebogen!C22="Krieger (0)")),(Armeebogen!A22),0)</f>
        <v>0</v>
      </c>
      <c r="O14" s="45">
        <f>IF(AND((Armeebogen!E22="Thranduils Hallen"),(ISNUMBER(SEARCH("bogen",Armeebogen!D22))),(Armeebogen!C22="Krieger (0)")),(Armeebogen!A22),0)</f>
        <v>0</v>
      </c>
      <c r="P14" s="45">
        <f>IF(AND((Armeebogen!E22="Überlebene von See-Stadt"),(ISNUMBER(SEARCH("bogen",Armeebogen!D22))),(Armeebogen!C22="Krieger (0)")),(Armeebogen!A22),0)</f>
        <v>0</v>
      </c>
      <c r="Q14" s="45">
        <f>IF(AND((Armeebogen!E22="Die Armee von Thal"),(ISNUMBER(SEARCH("bogen",Armeebogen!D22))),(Armeebogen!C22="Krieger (0)")),(Armeebogen!A22),0)</f>
        <v>0</v>
      </c>
      <c r="R14" s="45">
        <f>IF(AND((Armeebogen!E22="Die Beorninger"),(ISNUMBER(SEARCH("bogen",Armeebogen!D22))),(Armeebogen!C22="Krieger (0)")),(Armeebogen!A22),0)</f>
        <v>0</v>
      </c>
      <c r="S14" s="45">
        <f>IF(AND((Armeebogen!E22="Die Menschen des Westens"),(ISNUMBER(SEARCH("bogen",Armeebogen!D22))),(Armeebogen!C22="Krieger (0)")),(Armeebogen!A22),0)</f>
        <v>0</v>
      </c>
      <c r="T14" s="45">
        <f>IF(AND((Armeebogen!E22="Eomers Reiter"),(ISNUMBER(SEARCH("bogen",Armeebogen!D22))),(Armeebogen!C22="Krieger (0)")),(Armeebogen!A22),0)</f>
        <v>0</v>
      </c>
      <c r="U14" s="45">
        <f>IF(AND((Armeebogen!E22="Pfade des Druaden"),(ISNUMBER(SEARCH("bogen",Armeebogen!D22))),(Armeebogen!C22="Krieger (0)")),(Armeebogen!A22),0)</f>
        <v>0</v>
      </c>
      <c r="V14" s="45">
        <f>IF(AND((Armeebogen!E22="Theodens Reiter"),(ISNUMBER(SEARCH("bogen",Armeebogen!D22))),(Armeebogen!C22="Krieger (0)")),(Armeebogen!A22),0)</f>
        <v>0</v>
      </c>
      <c r="W14" s="45">
        <f>IF(AND((Armeebogen!E22="Theodreds Wache"),(ISNUMBER(SEARCH("bogen",Armeebogen!D22))),(Armeebogen!C22="Krieger (0)")),(Armeebogen!A22),0)</f>
        <v>0</v>
      </c>
      <c r="X14" s="45">
        <f>IF(AND((Armeebogen!E22="Verteidiger des Auenlandes"),(ISNUMBER(SEARCH("bogen",Armeebogen!D22))),(Armeebogen!C22="Krieger (0)")),(Armeebogen!A22),0)</f>
        <v>0</v>
      </c>
      <c r="Y14" s="52">
        <f>IF(AND((Armeebogen!E22="Verteidiger der Erebors"),(ISNUMBER(SEARCH("Armbrust",Armeebogen!D22))),(Armeebogen!C22="Krieger (0)")),(Armeebogen!A22),0)</f>
        <v>0</v>
      </c>
      <c r="Z14" s="45">
        <f>IF(AND((Armeebogen!E22="Verteidiger der Erebors"),(ISNUMBER(SEARCH("Bogen",Armeebogen!D22))),(Armeebogen!C22="Krieger (0)")),(Armeebogen!A22),0)</f>
        <v>0</v>
      </c>
      <c r="AA14" s="45">
        <f>IF(AND((Armeebogen!E22="Verteidiger von Helms Klamm"),(ISNUMBER(SEARCH("bogen",Armeebogen!D22))),(Armeebogen!C22="Krieger (0)")),(Armeebogen!A22),0)</f>
        <v>0</v>
      </c>
      <c r="AB14" s="45">
        <f>IF(AND((Armeebogen!E22="Waldläufer von Ithilien"),(ISNUMBER(SEARCH("bogen",Armeebogen!D22))),(Armeebogen!C22="Krieger (0)")),(Armeebogen!A22),0)</f>
        <v>0</v>
      </c>
      <c r="AC14" s="52">
        <f>IF(AND((Armeebogen!E22="Angmar"),(ISNUMBER(SEARCH("bogen",Armeebogen!D22))),(Armeebogen!C22="Krieger (0)")),(Armeebogen!A22),0)</f>
        <v>0</v>
      </c>
      <c r="AD14" s="52">
        <f>IF(AND((Armeebogen!E22="Azogs Jäger"),(ISNUMBER(SEARCH("Orkbogen",Armeebogen!D22))),(Armeebogen!C22="Krieger (0)")),(Armeebogen!A22),0)</f>
        <v>0</v>
      </c>
      <c r="AE14" s="52">
        <f>IF(AND((Armeebogen!E22="Azogs Legion"),(ISNUMBER(SEARCH("bogen",Armeebogen!D22))),(Armeebogen!C22="Krieger (0)")),(Armeebogen!A22),0)</f>
        <v>0</v>
      </c>
      <c r="AF14" s="52">
        <f>IF(AND((Armeebogen!E22="Barad-dûr"),(ISNUMBER(SEARCH("bogen",Armeebogen!D22))),(Armeebogen!C22="Krieger (0)")),(Armeebogen!A22),0)</f>
        <v>0</v>
      </c>
      <c r="AG14" s="52">
        <f>IF(AND((Armeebogen!E22="Die Ostlinge"),(ISNUMBER(SEARCH("Bogen",Armeebogen!D22))),(Armeebogen!C22="Krieger (0)")),(Armeebogen!A22),0)</f>
        <v>0</v>
      </c>
      <c r="AH14" s="52">
        <f>IF(AND((Armeebogen!E22="Die Schlangenhorde"),(ISNUMBER(SEARCH("Bogen",Armeebogen!D22))),(Armeebogen!C22="Krieger (0)")),(Armeebogen!A22),0)</f>
        <v>0</v>
      </c>
      <c r="AI14" s="45">
        <f>IF(AND((Armeebogen!E22="Dunkle Mächte von Dol Guldur"),(ISNUMBER(SEARCH("Orkbogen",Armeebogen!D22))),(Armeebogen!C22="Krieger (0)")),(Armeebogen!A22),0)</f>
        <v>0</v>
      </c>
      <c r="AJ14" s="52">
        <f>IF(AND((Armeebogen!E22="Isengart"),(ISNUMBER(SEARCH("bogen",Armeebogen!D22))),(Armeebogen!C22="Krieger (0)")),(Armeebogen!A22),0)</f>
        <v>0</v>
      </c>
      <c r="AK14" s="52">
        <f>IF(AND((Armeebogen!E22="Isengart"),(ISNUMBER(SEARCH("Armbrust",Armeebogen!D22))),(Armeebogen!C22="Krieger (0)")),(Armeebogen!A22),0)</f>
        <v>0</v>
      </c>
      <c r="AL14" s="52">
        <f>IF(AND((Armeebogen!E22="Kosaren von Umbar"),(ISNUMBER(SEARCH("Bogen",Armeebogen!D22))),(Armeebogen!C22="Krieger (0)")),(Armeebogen!A22),0)</f>
        <v>0</v>
      </c>
      <c r="AM14" s="52">
        <f>IF(AND((Armeebogen!E22="Kosaren von Umbar"),(ISNUMBER(SEARCH("Armbrust",Armeebogen!D22))),(Armeebogen!C22="Krieger (0)")),(Armeebogen!A22),0)</f>
        <v>0</v>
      </c>
      <c r="AN14" s="52">
        <f>IF(AND((Armeebogen!E22="Mordor"),(ISNUMBER(SEARCH("bogen",Armeebogen!D22))),(Armeebogen!C22="Krieger (0)")),(Armeebogen!A22),0)</f>
        <v>0</v>
      </c>
      <c r="AO14" s="52">
        <f>IF(AND((Armeebogen!E22="Moria"),(ISNUMBER(SEARCH("bogen",Armeebogen!D22))),(Armeebogen!C22="Krieger (0)")),(Armeebogen!A22),0)</f>
        <v>0</v>
      </c>
      <c r="AP14" s="52">
        <f>IF(AND((Armeebogen!E22="Sharkas Abtrünnige"),(ISNUMBER(SEARCH("Bogen",Armeebogen!D22))),(Armeebogen!C22="Krieger (0)")),(Armeebogen!A22),0)</f>
        <v>0</v>
      </c>
      <c r="AQ14" s="52">
        <f>IF(AND((Armeebogen!E22="Variags von Khand"),(ISNUMBER(SEARCH("Bogen",Armeebogen!D22))),(Armeebogen!C22="Krieger (0)")),(Armeebogen!A22),0)</f>
        <v>0</v>
      </c>
      <c r="AR14" s="52">
        <f>IF(AND((Armeebogen!E22="Weit-Harad"),(ISNUMBER(SEARCH("Bogen",Armeebogen!D22))),(Armeebogen!C22="Krieger (0)")),(Armeebogen!A22),0)</f>
        <v>0</v>
      </c>
      <c r="AS14" s="52">
        <f>IF(AND((Armeebogen!E22="Angriff auf Lothlorien"),(ISNUMBER(SEARCH("Bogen",Armeebogen!D22))),(Armeebogen!C22="Krieger (0)")),(Armeebogen!A22),0)</f>
        <v>0</v>
      </c>
      <c r="AT14" s="52">
        <f>IF(AND((Armeebogen!E22="Cirith Ungol"),(ISNUMBER(SEARCH("Bogen",Armeebogen!D22))),(Armeebogen!C22="Krieger (0)")),(Armeebogen!A22),0)</f>
        <v>0</v>
      </c>
      <c r="AU14" s="52">
        <f>IF(AND((Armeebogen!E22="Das schwarze Tor öffnet sich"),(ISNUMBER(SEARCH("bogen",Armeebogen!D22))),(Armeebogen!C22="Krieger (0)")),(Armeebogen!A22),0)</f>
        <v>0</v>
      </c>
      <c r="AV14" s="52">
        <f>IF(AND((Armeebogen!E22="Heer des Drachenkaisers"),(ISNUMBER(SEARCH("Bogen",Armeebogen!D22))),(Armeebogen!C22="Krieger (0)")),(Armeebogen!A22),0)</f>
        <v>0</v>
      </c>
      <c r="AW14" s="52">
        <f>IF(AND((Armeebogen!E22="Die Armee Dunlands"),(ISNUMBER(SEARCH("Bogen",Armeebogen!D22))),(Armeebogen!C22="Krieger (0)")),(Armeebogen!A22),0)</f>
        <v>0</v>
      </c>
      <c r="AX14" s="52">
        <f>IF(AND((Armeebogen!E22="Die Gruben von Dol Guldur"),(ISNUMBER(SEARCH("bogen",Armeebogen!D22))),(Armeebogen!C22="Krieger (0)")),(Armeebogen!A22),0)</f>
        <v>0</v>
      </c>
      <c r="AY14" s="52">
        <f>IF(AND((Armeebogen!E22="Die Strolche des Bosses"),(ISNUMBER(SEARCH("Bogen",Armeebogen!D22))),(Armeebogen!C22="Krieger (0)")),(Armeebogen!A22),0)</f>
        <v>0</v>
      </c>
      <c r="AZ14" s="52">
        <f>IF(AND((Armeebogen!E22="Die Tiefen von Moria"),(ISNUMBER(SEARCH("Bogen",Armeebogen!D22))),(Armeebogen!C22="Krieger (0)")),(Armeebogen!A22),0)</f>
        <v>0</v>
      </c>
      <c r="BA14" s="52">
        <f>IF(AND((Armeebogen!E22="Die Wölfe Isengarts"),(ISNUMBER(SEARCH("bogen",Armeebogen!C22))),(Armeebogen!D22="Krieger (0)")),(Armeebogen!A22),0)</f>
        <v>0</v>
      </c>
      <c r="BB14" s="52">
        <f>IF(AND((Armeebogen!E22="Die Bösen Wesen des Düsterwaldes"),(ISNUMBER(SEARCH("Bogen",Armeebogen!D22))),(Armeebogen!C22="Krieger (0)")),(Armeebogen!A22),0)</f>
        <v>0</v>
      </c>
      <c r="BC14" s="52">
        <f>IF(AND((Armeebogen!E22="Gothmogs Armee"),(ISNUMBER(SEARCH("bogen",Armeebogen!D22))),(Armeebogen!C22="Krieger (0)")),(Armeebogen!A22),0)</f>
        <v>0</v>
      </c>
      <c r="BD14" s="52">
        <f>IF(AND((Armeebogen!E22="Große Armee des Südens"),(ISNUMBER(SEARCH("bogen",Armeebogen!D22))),(Armeebogen!C22="Krieger (0)")),(Armeebogen!A22),0)</f>
        <v>0</v>
      </c>
      <c r="BE14" s="52">
        <f>IF(AND((Armeebogen!E22="Lurtz' Kundschafter"),(ISNUMBER(SEARCH("bogen",Armeebogen!D22))),(Armeebogen!C22="Krieger (0)")),(Armeebogen!A22),0)</f>
        <v>0</v>
      </c>
      <c r="BF14" s="52">
        <f>IF(AND((Armeebogen!E22="Sturm auf Helms Klamm"),(ISNUMBER(SEARCH("Bogen",Armeebogen!D22))),(Armeebogen!C22="Krieger (0)")),(Armeebogen!A22),0)</f>
        <v>0</v>
      </c>
      <c r="BG14" s="52">
        <f>IF(AND((Armeebogen!E22="Ugluks Kundschafter"),(ISNUMBER(SEARCH("bogen",Armeebogen!C22))),(Armeebogen!D22="Krieger (0)")),(Armeebogen!A22),0)</f>
        <v>0</v>
      </c>
      <c r="BH14" s="52">
        <f>IF(AND((Armeebogen!E22="Helmswache"),(ISNUMBER(SEARCH("bogen",Armeebogen!C22))),(Armeebogen!D22="Krieger (0)")),(Armeebogen!A22),0)</f>
        <v>0</v>
      </c>
      <c r="BI14" s="2"/>
      <c r="BL14" s="2"/>
      <c r="BM14" s="2"/>
      <c r="BN14" s="2"/>
      <c r="BR14" s="2"/>
      <c r="BT14" s="2"/>
    </row>
    <row r="15">
      <c r="A15" s="45"/>
      <c r="B15" s="45">
        <f>IF(AND((Armeebogen!E23="Armee von Seestadt"),(ISNUMBER(SEARCH("Bogen",Armeebogen!D23))),(Armeebogen!C23="Krieger (0)")),(Armeebogen!A23),0)</f>
        <v>0</v>
      </c>
      <c r="C15" s="51">
        <f>IF(AND((Armeebogen!E23="Arnor"),(ISNUMBER(SEARCH("Bogen",Armeebogen!D23))),(Armeebogen!C23="Krieger (0)")),(Armeebogen!A23),0)</f>
        <v>0</v>
      </c>
      <c r="D15" s="52">
        <f>IF(AND((Armeebogen!E23="Bruchtal"),(ISNUMBER(SEARCH("bogen",Armeebogen!D23))),(Armeebogen!C23="Krieger (0)")),(Armeebogen!A23),0)</f>
        <v>0</v>
      </c>
      <c r="E15" s="52">
        <f>IF(AND((Armeebogen!E23="Das Auenland"),(ISNUMBER(SEARCH("bogen",Armeebogen!D23))),(Armeebogen!C23="Krieger (0)")),(Armeebogen!A23),0)</f>
        <v>0</v>
      </c>
      <c r="F15" s="52">
        <f>IF(AND((Armeebogen!E23="Das Königreich von Kazad-dûm"),(ISNUMBER(SEARCH("bogen",Armeebogen!D23))),(Armeebogen!C23="Krieger (0)")),(Armeebogen!A23),0)</f>
        <v>0</v>
      </c>
      <c r="G15" s="52">
        <f>IF(AND((Armeebogen!E23="Die Lehen"),(ISNUMBER(SEARCH("Bogen",Armeebogen!D23))),(Armeebogen!C23="Krieger (0)")),(Armeebogen!A23),0)</f>
        <v>0</v>
      </c>
      <c r="H15" s="52">
        <f>IF(AND((Armeebogen!E23="Der wiedereroberte Erebor"),(ISNUMBER(SEARCH("Bogen",Armeebogen!D23))),(Armeebogen!C23="Krieger (0)")),(Armeebogen!A23),0)</f>
        <v>0</v>
      </c>
      <c r="I15" s="52">
        <f>IF(AND((Armeebogen!E23="Der Eisenberge"),(ISNUMBER(SEARCH("Armbrust",Armeebogen!D23))),(Armeebogen!C23="Krieger (0)")),(Armeebogen!A23),0)</f>
        <v>0</v>
      </c>
      <c r="J15" s="52">
        <f>IF(AND((Armeebogen!E23="Garnision von Thal"),(ISNUMBER(SEARCH("Bogen",Armeebogen!D23))),(Armeebogen!C23="Krieger (0)")),(Armeebogen!A23),0)</f>
        <v>0</v>
      </c>
      <c r="K15" s="52">
        <f>IF(AND((Armeebogen!E23="Lothlórien"),(ISNUMBER(SEARCH("bogen",Armeebogen!D23))),(Armeebogen!C23="Krieger (0)")),(Armeebogen!A23),0)</f>
        <v>0</v>
      </c>
      <c r="L15" s="52">
        <f>IF(AND((Armeebogen!E23="Minas Tirith"),(ISNUMBER(SEARCH("Bogen",Armeebogen!D23))),(Armeebogen!C23="Krieger (0)")),(Armeebogen!A23),0)</f>
        <v>0</v>
      </c>
      <c r="M15" s="52">
        <f>IF(AND((Armeebogen!E23="Númenor"),(ISNUMBER(SEARCH("Bogen",Armeebogen!D23))),(Armeebogen!C23="Krieger (0)")),(Armeebogen!A23),0)</f>
        <v>0</v>
      </c>
      <c r="N15" s="52">
        <f>IF(AND((Armeebogen!E23="Rohan"),(ISNUMBER(SEARCH("Bogen",Armeebogen!D23))),(Armeebogen!C23="Krieger (0)")),(Armeebogen!A23),0)</f>
        <v>0</v>
      </c>
      <c r="O15" s="45">
        <f>IF(AND((Armeebogen!E23="Thranduils Hallen"),(ISNUMBER(SEARCH("bogen",Armeebogen!D23))),(Armeebogen!C23="Krieger (0)")),(Armeebogen!A23),0)</f>
        <v>0</v>
      </c>
      <c r="P15" s="45">
        <f>IF(AND((Armeebogen!E23="Überlebene von See-Stadt"),(ISNUMBER(SEARCH("bogen",Armeebogen!D23))),(Armeebogen!C23="Krieger (0)")),(Armeebogen!A23),0)</f>
        <v>0</v>
      </c>
      <c r="Q15" s="45">
        <f>IF(AND((Armeebogen!E23="Die Armee von Thal"),(ISNUMBER(SEARCH("bogen",Armeebogen!D23))),(Armeebogen!C23="Krieger (0)")),(Armeebogen!A23),0)</f>
        <v>0</v>
      </c>
      <c r="R15" s="45">
        <f>IF(AND((Armeebogen!E23="Die Beorninger"),(ISNUMBER(SEARCH("bogen",Armeebogen!D23))),(Armeebogen!C23="Krieger (0)")),(Armeebogen!A23),0)</f>
        <v>0</v>
      </c>
      <c r="S15" s="45">
        <f>IF(AND((Armeebogen!E23="Die Menschen des Westens"),(ISNUMBER(SEARCH("bogen",Armeebogen!D23))),(Armeebogen!C23="Krieger (0)")),(Armeebogen!A23),0)</f>
        <v>0</v>
      </c>
      <c r="T15" s="45">
        <f>IF(AND((Armeebogen!E23="Eomers Reiter"),(ISNUMBER(SEARCH("bogen",Armeebogen!D23))),(Armeebogen!C23="Krieger (0)")),(Armeebogen!A23),0)</f>
        <v>0</v>
      </c>
      <c r="U15" s="45">
        <f>IF(AND((Armeebogen!E23="Pfade des Druaden"),(ISNUMBER(SEARCH("bogen",Armeebogen!D23))),(Armeebogen!C23="Krieger (0)")),(Armeebogen!A23),0)</f>
        <v>0</v>
      </c>
      <c r="V15" s="45">
        <f>IF(AND((Armeebogen!E23="Theodens Reiter"),(ISNUMBER(SEARCH("bogen",Armeebogen!D23))),(Armeebogen!C23="Krieger (0)")),(Armeebogen!A23),0)</f>
        <v>0</v>
      </c>
      <c r="W15" s="45">
        <f>IF(AND((Armeebogen!E23="Theodreds Wache"),(ISNUMBER(SEARCH("bogen",Armeebogen!D23))),(Armeebogen!C23="Krieger (0)")),(Armeebogen!A23),0)</f>
        <v>0</v>
      </c>
      <c r="X15" s="45">
        <f>IF(AND((Armeebogen!E23="Verteidiger des Auenlandes"),(ISNUMBER(SEARCH("bogen",Armeebogen!D23))),(Armeebogen!C23="Krieger (0)")),(Armeebogen!A23),0)</f>
        <v>0</v>
      </c>
      <c r="Y15" s="52">
        <f>IF(AND((Armeebogen!E23="Verteidiger der Erebors"),(ISNUMBER(SEARCH("Armbrust",Armeebogen!D23))),(Armeebogen!C23="Krieger (0)")),(Armeebogen!A23),0)</f>
        <v>0</v>
      </c>
      <c r="Z15" s="45">
        <f>IF(AND((Armeebogen!E23="Verteidiger der Erebors"),(ISNUMBER(SEARCH("Bogen",Armeebogen!D23))),(Armeebogen!C23="Krieger (0)")),(Armeebogen!A23),0)</f>
        <v>0</v>
      </c>
      <c r="AA15" s="45">
        <f>IF(AND((Armeebogen!E23="Verteidiger von Helms Klamm"),(ISNUMBER(SEARCH("bogen",Armeebogen!D23))),(Armeebogen!C23="Krieger (0)")),(Armeebogen!A23),0)</f>
        <v>0</v>
      </c>
      <c r="AB15" s="45">
        <f>IF(AND((Armeebogen!E23="Waldläufer von Ithilien"),(ISNUMBER(SEARCH("bogen",Armeebogen!D23))),(Armeebogen!C23="Krieger (0)")),(Armeebogen!A23),0)</f>
        <v>0</v>
      </c>
      <c r="AC15" s="52">
        <f>IF(AND((Armeebogen!E23="Angmar"),(ISNUMBER(SEARCH("bogen",Armeebogen!D23))),(Armeebogen!C23="Krieger (0)")),(Armeebogen!A23),0)</f>
        <v>0</v>
      </c>
      <c r="AD15" s="52">
        <f>IF(AND((Armeebogen!E23="Azogs Jäger"),(ISNUMBER(SEARCH("Orkbogen",Armeebogen!D23))),(Armeebogen!C23="Krieger (0)")),(Armeebogen!A23),0)</f>
        <v>0</v>
      </c>
      <c r="AE15" s="52">
        <f>IF(AND((Armeebogen!E23="Azogs Legion"),(ISNUMBER(SEARCH("bogen",Armeebogen!D23))),(Armeebogen!C23="Krieger (0)")),(Armeebogen!A23),0)</f>
        <v>0</v>
      </c>
      <c r="AF15" s="52">
        <f>IF(AND((Armeebogen!E23="Barad-dûr"),(ISNUMBER(SEARCH("bogen",Armeebogen!D23))),(Armeebogen!C23="Krieger (0)")),(Armeebogen!A23),0)</f>
        <v>0</v>
      </c>
      <c r="AG15" s="52">
        <f>IF(AND((Armeebogen!E23="Die Ostlinge"),(ISNUMBER(SEARCH("Bogen",Armeebogen!D23))),(Armeebogen!C23="Krieger (0)")),(Armeebogen!A23),0)</f>
        <v>0</v>
      </c>
      <c r="AH15" s="52">
        <f>IF(AND((Armeebogen!E23="Die Schlangenhorde"),(ISNUMBER(SEARCH("Bogen",Armeebogen!D23))),(Armeebogen!C23="Krieger (0)")),(Armeebogen!A23),0)</f>
        <v>0</v>
      </c>
      <c r="AI15" s="45">
        <f>IF(AND((Armeebogen!E23="Dunkle Mächte von Dol Guldur"),(ISNUMBER(SEARCH("Orkbogen",Armeebogen!D23))),(Armeebogen!C23="Krieger (0)")),(Armeebogen!A23),0)</f>
        <v>0</v>
      </c>
      <c r="AJ15" s="52">
        <f>IF(AND((Armeebogen!E23="Isengart"),(ISNUMBER(SEARCH("bogen",Armeebogen!D23))),(Armeebogen!C23="Krieger (0)")),(Armeebogen!A23),0)</f>
        <v>0</v>
      </c>
      <c r="AK15" s="52">
        <f>IF(AND((Armeebogen!E23="Isengart"),(ISNUMBER(SEARCH("Armbrust",Armeebogen!D23))),(Armeebogen!C23="Krieger (0)")),(Armeebogen!A23),0)</f>
        <v>0</v>
      </c>
      <c r="AL15" s="52">
        <f>IF(AND((Armeebogen!E23="Kosaren von Umbar"),(ISNUMBER(SEARCH("Bogen",Armeebogen!D23))),(Armeebogen!C23="Krieger (0)")),(Armeebogen!A23),0)</f>
        <v>0</v>
      </c>
      <c r="AM15" s="52">
        <f>IF(AND((Armeebogen!E23="Kosaren von Umbar"),(ISNUMBER(SEARCH("Armbrust",Armeebogen!D23))),(Armeebogen!C23="Krieger (0)")),(Armeebogen!A23),0)</f>
        <v>0</v>
      </c>
      <c r="AN15" s="52">
        <f>IF(AND((Armeebogen!E23="Mordor"),(ISNUMBER(SEARCH("bogen",Armeebogen!D23))),(Armeebogen!C23="Krieger (0)")),(Armeebogen!A23),0)</f>
        <v>0</v>
      </c>
      <c r="AO15" s="52">
        <f>IF(AND((Armeebogen!E23="Moria"),(ISNUMBER(SEARCH("bogen",Armeebogen!D23))),(Armeebogen!C23="Krieger (0)")),(Armeebogen!A23),0)</f>
        <v>0</v>
      </c>
      <c r="AP15" s="52">
        <f>IF(AND((Armeebogen!E23="Sharkas Abtrünnige"),(ISNUMBER(SEARCH("Bogen",Armeebogen!D23))),(Armeebogen!C23="Krieger (0)")),(Armeebogen!A23),0)</f>
        <v>0</v>
      </c>
      <c r="AQ15" s="52">
        <f>IF(AND((Armeebogen!E23="Variags von Khand"),(ISNUMBER(SEARCH("Bogen",Armeebogen!D23))),(Armeebogen!C23="Krieger (0)")),(Armeebogen!A23),0)</f>
        <v>0</v>
      </c>
      <c r="AR15" s="52">
        <f>IF(AND((Armeebogen!E23="Weit-Harad"),(ISNUMBER(SEARCH("Bogen",Armeebogen!D23))),(Armeebogen!C23="Krieger (0)")),(Armeebogen!A23),0)</f>
        <v>0</v>
      </c>
      <c r="AS15" s="52">
        <f>IF(AND((Armeebogen!E23="Angriff auf Lothlorien"),(ISNUMBER(SEARCH("Bogen",Armeebogen!D23))),(Armeebogen!C23="Krieger (0)")),(Armeebogen!A23),0)</f>
        <v>0</v>
      </c>
      <c r="AT15" s="52">
        <f>IF(AND((Armeebogen!E23="Cirith Ungol"),(ISNUMBER(SEARCH("Bogen",Armeebogen!D23))),(Armeebogen!C23="Krieger (0)")),(Armeebogen!A23),0)</f>
        <v>0</v>
      </c>
      <c r="AU15" s="52">
        <f>IF(AND((Armeebogen!E23="Das schwarze Tor öffnet sich"),(ISNUMBER(SEARCH("bogen",Armeebogen!D23))),(Armeebogen!C23="Krieger (0)")),(Armeebogen!A23),0)</f>
        <v>0</v>
      </c>
      <c r="AV15" s="52">
        <f>IF(AND((Armeebogen!E23="Heer des Drachenkaisers"),(ISNUMBER(SEARCH("Bogen",Armeebogen!D23))),(Armeebogen!C23="Krieger (0)")),(Armeebogen!A23),0)</f>
        <v>0</v>
      </c>
      <c r="AW15" s="52">
        <f>IF(AND((Armeebogen!E23="Die Armee Dunlands"),(ISNUMBER(SEARCH("Bogen",Armeebogen!D23))),(Armeebogen!C23="Krieger (0)")),(Armeebogen!A23),0)</f>
        <v>0</v>
      </c>
      <c r="AX15" s="52">
        <f>IF(AND((Armeebogen!E23="Die Gruben von Dol Guldur"),(ISNUMBER(SEARCH("bogen",Armeebogen!D23))),(Armeebogen!C23="Krieger (0)")),(Armeebogen!A23),0)</f>
        <v>0</v>
      </c>
      <c r="AY15" s="52">
        <f>IF(AND((Armeebogen!E23="Die Strolche des Bosses"),(ISNUMBER(SEARCH("Bogen",Armeebogen!D23))),(Armeebogen!C23="Krieger (0)")),(Armeebogen!A23),0)</f>
        <v>0</v>
      </c>
      <c r="AZ15" s="52">
        <f>IF(AND((Armeebogen!E23="Die Tiefen von Moria"),(ISNUMBER(SEARCH("Bogen",Armeebogen!D23))),(Armeebogen!C23="Krieger (0)")),(Armeebogen!A23),0)</f>
        <v>0</v>
      </c>
      <c r="BA15" s="52">
        <f>IF(AND((Armeebogen!E23="Die Wölfe Isengarts"),(ISNUMBER(SEARCH("bogen",Armeebogen!C23))),(Armeebogen!D23="Krieger (0)")),(Armeebogen!A23),0)</f>
        <v>0</v>
      </c>
      <c r="BB15" s="52">
        <f>IF(AND((Armeebogen!E23="Die Bösen Wesen des Düsterwaldes"),(ISNUMBER(SEARCH("Bogen",Armeebogen!D23))),(Armeebogen!C23="Krieger (0)")),(Armeebogen!A23),0)</f>
        <v>0</v>
      </c>
      <c r="BC15" s="52">
        <f>IF(AND((Armeebogen!E23="Gothmogs Armee"),(ISNUMBER(SEARCH("bogen",Armeebogen!D23))),(Armeebogen!C23="Krieger (0)")),(Armeebogen!A23),0)</f>
        <v>0</v>
      </c>
      <c r="BD15" s="52">
        <f>IF(AND((Armeebogen!E23="Große Armee des Südens"),(ISNUMBER(SEARCH("bogen",Armeebogen!D23))),(Armeebogen!C23="Krieger (0)")),(Armeebogen!A23),0)</f>
        <v>0</v>
      </c>
      <c r="BE15" s="52">
        <f>IF(AND((Armeebogen!E23="Lurtz' Kundschafter"),(ISNUMBER(SEARCH("bogen",Armeebogen!D23))),(Armeebogen!C23="Krieger (0)")),(Armeebogen!A23),0)</f>
        <v>0</v>
      </c>
      <c r="BF15" s="52">
        <f>IF(AND((Armeebogen!E23="Sturm auf Helms Klamm"),(ISNUMBER(SEARCH("Bogen",Armeebogen!D23))),(Armeebogen!C23="Krieger (0)")),(Armeebogen!A23),0)</f>
        <v>0</v>
      </c>
      <c r="BG15" s="52">
        <f>IF(AND((Armeebogen!E23="Ugluks Kundschafter"),(ISNUMBER(SEARCH("bogen",Armeebogen!C23))),(Armeebogen!D23="Krieger (0)")),(Armeebogen!A23),0)</f>
        <v>0</v>
      </c>
      <c r="BH15" s="52">
        <f>IF(AND((Armeebogen!E23="Helmswache"),(ISNUMBER(SEARCH("bogen",Armeebogen!C23))),(Armeebogen!D23="Krieger (0)")),(Armeebogen!A23),0)</f>
        <v>0</v>
      </c>
      <c r="BI15" s="2"/>
      <c r="BL15" s="2"/>
      <c r="BM15" s="2"/>
      <c r="BN15" s="2"/>
      <c r="BR15" s="2"/>
      <c r="BT15" s="2"/>
    </row>
    <row r="16">
      <c r="A16" s="45"/>
      <c r="B16" s="45">
        <f>IF(AND((Armeebogen!E24="Armee von Seestadt"),(ISNUMBER(SEARCH("Bogen",Armeebogen!D24))),(Armeebogen!C24="Krieger (0)")),(Armeebogen!A24),0)</f>
        <v>0</v>
      </c>
      <c r="C16" s="51">
        <f>IF(AND((Armeebogen!E24="Arnor"),(ISNUMBER(SEARCH("Bogen",Armeebogen!D24))),(Armeebogen!C24="Krieger (0)")),(Armeebogen!A24),0)</f>
        <v>0</v>
      </c>
      <c r="D16" s="52">
        <f>IF(AND((Armeebogen!E24="Bruchtal"),(ISNUMBER(SEARCH("bogen",Armeebogen!D24))),(Armeebogen!C24="Krieger (0)")),(Armeebogen!A24),0)</f>
        <v>0</v>
      </c>
      <c r="E16" s="52">
        <f>IF(AND((Armeebogen!E24="Das Auenland"),(ISNUMBER(SEARCH("bogen",Armeebogen!D24))),(Armeebogen!C24="Krieger (0)")),(Armeebogen!A24),0)</f>
        <v>0</v>
      </c>
      <c r="F16" s="52">
        <f>IF(AND((Armeebogen!E24="Das Königreich von Kazad-dûm"),(ISNUMBER(SEARCH("bogen",Armeebogen!D24))),(Armeebogen!C24="Krieger (0)")),(Armeebogen!A24),0)</f>
        <v>0</v>
      </c>
      <c r="G16" s="52">
        <f>IF(AND((Armeebogen!E24="Die Lehen"),(ISNUMBER(SEARCH("Bogen",Armeebogen!D24))),(Armeebogen!C24="Krieger (0)")),(Armeebogen!A24),0)</f>
        <v>0</v>
      </c>
      <c r="H16" s="52">
        <f>IF(AND((Armeebogen!E24="Der wiedereroberte Erebor"),(ISNUMBER(SEARCH("Bogen",Armeebogen!D24))),(Armeebogen!C24="Krieger (0)")),(Armeebogen!A24),0)</f>
        <v>0</v>
      </c>
      <c r="I16" s="52">
        <f>IF(AND((Armeebogen!E24="Der Eisenberge"),(ISNUMBER(SEARCH("Armbrust",Armeebogen!D24))),(Armeebogen!C24="Krieger (0)")),(Armeebogen!A24),0)</f>
        <v>0</v>
      </c>
      <c r="J16" s="52">
        <f>IF(AND((Armeebogen!E24="Garnision von Thal"),(ISNUMBER(SEARCH("Bogen",Armeebogen!D24))),(Armeebogen!C24="Krieger (0)")),(Armeebogen!A24),0)</f>
        <v>0</v>
      </c>
      <c r="K16" s="52">
        <f>IF(AND((Armeebogen!E24="Lothlórien"),(ISNUMBER(SEARCH("bogen",Armeebogen!D24))),(Armeebogen!C24="Krieger (0)")),(Armeebogen!A24),0)</f>
        <v>0</v>
      </c>
      <c r="L16" s="52">
        <f>IF(AND((Armeebogen!E24="Minas Tirith"),(ISNUMBER(SEARCH("Bogen",Armeebogen!D24))),(Armeebogen!C24="Krieger (0)")),(Armeebogen!A24),0)</f>
        <v>0</v>
      </c>
      <c r="M16" s="52">
        <f>IF(AND((Armeebogen!E24="Númenor"),(ISNUMBER(SEARCH("Bogen",Armeebogen!D24))),(Armeebogen!C24="Krieger (0)")),(Armeebogen!A24),0)</f>
        <v>0</v>
      </c>
      <c r="N16" s="52">
        <f>IF(AND((Armeebogen!E24="Rohan"),(ISNUMBER(SEARCH("Bogen",Armeebogen!D24))),(Armeebogen!C24="Krieger (0)")),(Armeebogen!A24),0)</f>
        <v>0</v>
      </c>
      <c r="O16" s="45">
        <f>IF(AND((Armeebogen!E24="Thranduils Hallen"),(ISNUMBER(SEARCH("bogen",Armeebogen!D24))),(Armeebogen!C24="Krieger (0)")),(Armeebogen!A24),0)</f>
        <v>0</v>
      </c>
      <c r="P16" s="45">
        <f>IF(AND((Armeebogen!E24="Überlebene von See-Stadt"),(ISNUMBER(SEARCH("bogen",Armeebogen!D24))),(Armeebogen!C24="Krieger (0)")),(Armeebogen!A24),0)</f>
        <v>0</v>
      </c>
      <c r="Q16" s="45">
        <f>IF(AND((Armeebogen!E24="Die Armee von Thal"),(ISNUMBER(SEARCH("bogen",Armeebogen!D24))),(Armeebogen!C24="Krieger (0)")),(Armeebogen!A24),0)</f>
        <v>0</v>
      </c>
      <c r="R16" s="45">
        <f>IF(AND((Armeebogen!E24="Die Beorninger"),(ISNUMBER(SEARCH("bogen",Armeebogen!D24))),(Armeebogen!C24="Krieger (0)")),(Armeebogen!A24),0)</f>
        <v>0</v>
      </c>
      <c r="S16" s="45">
        <f>IF(AND((Armeebogen!E24="Die Menschen des Westens"),(ISNUMBER(SEARCH("bogen",Armeebogen!D24))),(Armeebogen!C24="Krieger (0)")),(Armeebogen!A24),0)</f>
        <v>0</v>
      </c>
      <c r="T16" s="45">
        <f>IF(AND((Armeebogen!E24="Eomers Reiter"),(ISNUMBER(SEARCH("bogen",Armeebogen!D24))),(Armeebogen!C24="Krieger (0)")),(Armeebogen!A24),0)</f>
        <v>0</v>
      </c>
      <c r="U16" s="45">
        <f>IF(AND((Armeebogen!E24="Pfade des Druaden"),(ISNUMBER(SEARCH("bogen",Armeebogen!D24))),(Armeebogen!C24="Krieger (0)")),(Armeebogen!A24),0)</f>
        <v>0</v>
      </c>
      <c r="V16" s="45">
        <f>IF(AND((Armeebogen!E24="Theodens Reiter"),(ISNUMBER(SEARCH("bogen",Armeebogen!D24))),(Armeebogen!C24="Krieger (0)")),(Armeebogen!A24),0)</f>
        <v>0</v>
      </c>
      <c r="W16" s="45">
        <f>IF(AND((Armeebogen!E24="Theodreds Wache"),(ISNUMBER(SEARCH("bogen",Armeebogen!D24))),(Armeebogen!C24="Krieger (0)")),(Armeebogen!A24),0)</f>
        <v>0</v>
      </c>
      <c r="X16" s="45">
        <f>IF(AND((Armeebogen!E24="Verteidiger des Auenlandes"),(ISNUMBER(SEARCH("bogen",Armeebogen!D24))),(Armeebogen!C24="Krieger (0)")),(Armeebogen!A24),0)</f>
        <v>0</v>
      </c>
      <c r="Y16" s="52">
        <f>IF(AND((Armeebogen!E24="Verteidiger der Erebors"),(ISNUMBER(SEARCH("Armbrust",Armeebogen!D24))),(Armeebogen!C24="Krieger (0)")),(Armeebogen!A24),0)</f>
        <v>0</v>
      </c>
      <c r="Z16" s="45">
        <f>IF(AND((Armeebogen!E24="Verteidiger der Erebors"),(ISNUMBER(SEARCH("Bogen",Armeebogen!D24))),(Armeebogen!C24="Krieger (0)")),(Armeebogen!A24),0)</f>
        <v>0</v>
      </c>
      <c r="AA16" s="45">
        <f>IF(AND((Armeebogen!E24="Verteidiger von Helms Klamm"),(ISNUMBER(SEARCH("bogen",Armeebogen!D24))),(Armeebogen!C24="Krieger (0)")),(Armeebogen!A24),0)</f>
        <v>0</v>
      </c>
      <c r="AB16" s="45">
        <f>IF(AND((Armeebogen!E24="Waldläufer von Ithilien"),(ISNUMBER(SEARCH("bogen",Armeebogen!D24))),(Armeebogen!C24="Krieger (0)")),(Armeebogen!A24),0)</f>
        <v>0</v>
      </c>
      <c r="AC16" s="52">
        <f>IF(AND((Armeebogen!E24="Angmar"),(ISNUMBER(SEARCH("bogen",Armeebogen!D24))),(Armeebogen!C24="Krieger (0)")),(Armeebogen!A24),0)</f>
        <v>0</v>
      </c>
      <c r="AD16" s="52">
        <f>IF(AND((Armeebogen!E24="Azogs Jäger"),(ISNUMBER(SEARCH("Orkbogen",Armeebogen!D24))),(Armeebogen!C24="Krieger (0)")),(Armeebogen!A24),0)</f>
        <v>0</v>
      </c>
      <c r="AE16" s="52">
        <f>IF(AND((Armeebogen!E24="Azogs Legion"),(ISNUMBER(SEARCH("bogen",Armeebogen!D24))),(Armeebogen!C24="Krieger (0)")),(Armeebogen!A24),0)</f>
        <v>0</v>
      </c>
      <c r="AF16" s="52">
        <f>IF(AND((Armeebogen!E24="Barad-dûr"),(ISNUMBER(SEARCH("bogen",Armeebogen!D24))),(Armeebogen!C24="Krieger (0)")),(Armeebogen!A24),0)</f>
        <v>0</v>
      </c>
      <c r="AG16" s="52">
        <f>IF(AND((Armeebogen!E24="Die Ostlinge"),(ISNUMBER(SEARCH("Bogen",Armeebogen!D24))),(Armeebogen!C24="Krieger (0)")),(Armeebogen!A24),0)</f>
        <v>0</v>
      </c>
      <c r="AH16" s="52">
        <f>IF(AND((Armeebogen!E24="Die Schlangenhorde"),(ISNUMBER(SEARCH("Bogen",Armeebogen!D24))),(Armeebogen!C24="Krieger (0)")),(Armeebogen!A24),0)</f>
        <v>0</v>
      </c>
      <c r="AI16" s="45">
        <f>IF(AND((Armeebogen!E24="Dunkle Mächte von Dol Guldur"),(ISNUMBER(SEARCH("Orkbogen",Armeebogen!D24))),(Armeebogen!C24="Krieger (0)")),(Armeebogen!A24),0)</f>
        <v>0</v>
      </c>
      <c r="AJ16" s="52">
        <f>IF(AND((Armeebogen!E24="Isengart"),(ISNUMBER(SEARCH("bogen",Armeebogen!D24))),(Armeebogen!C24="Krieger (0)")),(Armeebogen!A24),0)</f>
        <v>0</v>
      </c>
      <c r="AK16" s="52">
        <f>IF(AND((Armeebogen!E24="Isengart"),(ISNUMBER(SEARCH("Armbrust",Armeebogen!D24))),(Armeebogen!C24="Krieger (0)")),(Armeebogen!A24),0)</f>
        <v>0</v>
      </c>
      <c r="AL16" s="52">
        <f>IF(AND((Armeebogen!E24="Kosaren von Umbar"),(ISNUMBER(SEARCH("Bogen",Armeebogen!D24))),(Armeebogen!C24="Krieger (0)")),(Armeebogen!A24),0)</f>
        <v>0</v>
      </c>
      <c r="AM16" s="52">
        <f>IF(AND((Armeebogen!E24="Kosaren von Umbar"),(ISNUMBER(SEARCH("Armbrust",Armeebogen!D24))),(Armeebogen!C24="Krieger (0)")),(Armeebogen!A24),0)</f>
        <v>0</v>
      </c>
      <c r="AN16" s="52">
        <f>IF(AND((Armeebogen!E24="Mordor"),(ISNUMBER(SEARCH("bogen",Armeebogen!D24))),(Armeebogen!C24="Krieger (0)")),(Armeebogen!A24),0)</f>
        <v>0</v>
      </c>
      <c r="AO16" s="52">
        <f>IF(AND((Armeebogen!E24="Moria"),(ISNUMBER(SEARCH("bogen",Armeebogen!D24))),(Armeebogen!C24="Krieger (0)")),(Armeebogen!A24),0)</f>
        <v>0</v>
      </c>
      <c r="AP16" s="52">
        <f>IF(AND((Armeebogen!E24="Sharkas Abtrünnige"),(ISNUMBER(SEARCH("Bogen",Armeebogen!D24))),(Armeebogen!C24="Krieger (0)")),(Armeebogen!A24),0)</f>
        <v>0</v>
      </c>
      <c r="AQ16" s="52">
        <f>IF(AND((Armeebogen!E24="Variags von Khand"),(ISNUMBER(SEARCH("Bogen",Armeebogen!D24))),(Armeebogen!C24="Krieger (0)")),(Armeebogen!A24),0)</f>
        <v>0</v>
      </c>
      <c r="AR16" s="52">
        <f>IF(AND((Armeebogen!E24="Weit-Harad"),(ISNUMBER(SEARCH("Bogen",Armeebogen!D24))),(Armeebogen!C24="Krieger (0)")),(Armeebogen!A24),0)</f>
        <v>0</v>
      </c>
      <c r="AS16" s="52">
        <f>IF(AND((Armeebogen!E24="Angriff auf Lothlorien"),(ISNUMBER(SEARCH("Bogen",Armeebogen!D24))),(Armeebogen!C24="Krieger (0)")),(Armeebogen!A24),0)</f>
        <v>0</v>
      </c>
      <c r="AT16" s="52">
        <f>IF(AND((Armeebogen!E24="Cirith Ungol"),(ISNUMBER(SEARCH("Bogen",Armeebogen!D24))),(Armeebogen!C24="Krieger (0)")),(Armeebogen!A24),0)</f>
        <v>0</v>
      </c>
      <c r="AU16" s="52">
        <f>IF(AND((Armeebogen!E24="Das schwarze Tor öffnet sich"),(ISNUMBER(SEARCH("bogen",Armeebogen!D24))),(Armeebogen!C24="Krieger (0)")),(Armeebogen!A24),0)</f>
        <v>0</v>
      </c>
      <c r="AV16" s="52">
        <f>IF(AND((Armeebogen!E24="Heer des Drachenkaisers"),(ISNUMBER(SEARCH("Bogen",Armeebogen!D24))),(Armeebogen!C24="Krieger (0)")),(Armeebogen!A24),0)</f>
        <v>0</v>
      </c>
      <c r="AW16" s="52">
        <f>IF(AND((Armeebogen!E24="Die Armee Dunlands"),(ISNUMBER(SEARCH("Bogen",Armeebogen!D24))),(Armeebogen!C24="Krieger (0)")),(Armeebogen!A24),0)</f>
        <v>0</v>
      </c>
      <c r="AX16" s="52">
        <f>IF(AND((Armeebogen!E24="Die Gruben von Dol Guldur"),(ISNUMBER(SEARCH("bogen",Armeebogen!D24))),(Armeebogen!C24="Krieger (0)")),(Armeebogen!A24),0)</f>
        <v>0</v>
      </c>
      <c r="AY16" s="52">
        <f>IF(AND((Armeebogen!E24="Die Strolche des Bosses"),(ISNUMBER(SEARCH("Bogen",Armeebogen!D24))),(Armeebogen!C24="Krieger (0)")),(Armeebogen!A24),0)</f>
        <v>0</v>
      </c>
      <c r="AZ16" s="52">
        <f>IF(AND((Armeebogen!E24="Die Tiefen von Moria"),(ISNUMBER(SEARCH("Bogen",Armeebogen!D24))),(Armeebogen!C24="Krieger (0)")),(Armeebogen!A24),0)</f>
        <v>0</v>
      </c>
      <c r="BA16" s="52">
        <f>IF(AND((Armeebogen!E24="Die Wölfe Isengarts"),(ISNUMBER(SEARCH("bogen",Armeebogen!C24))),(Armeebogen!D24="Krieger (0)")),(Armeebogen!A24),0)</f>
        <v>0</v>
      </c>
      <c r="BB16" s="52">
        <f>IF(AND((Armeebogen!E24="Die Bösen Wesen des Düsterwaldes"),(ISNUMBER(SEARCH("Bogen",Armeebogen!D24))),(Armeebogen!C24="Krieger (0)")),(Armeebogen!A24),0)</f>
        <v>0</v>
      </c>
      <c r="BC16" s="52">
        <f>IF(AND((Armeebogen!E24="Gothmogs Armee"),(ISNUMBER(SEARCH("bogen",Armeebogen!D24))),(Armeebogen!C24="Krieger (0)")),(Armeebogen!A24),0)</f>
        <v>0</v>
      </c>
      <c r="BD16" s="52">
        <f>IF(AND((Armeebogen!E24="Große Armee des Südens"),(ISNUMBER(SEARCH("bogen",Armeebogen!D24))),(Armeebogen!C24="Krieger (0)")),(Armeebogen!A24),0)</f>
        <v>0</v>
      </c>
      <c r="BE16" s="52">
        <f>IF(AND((Armeebogen!E24="Lurtz' Kundschafter"),(ISNUMBER(SEARCH("bogen",Armeebogen!D24))),(Armeebogen!C24="Krieger (0)")),(Armeebogen!A24),0)</f>
        <v>0</v>
      </c>
      <c r="BF16" s="52">
        <f>IF(AND((Armeebogen!E24="Sturm auf Helms Klamm"),(ISNUMBER(SEARCH("Bogen",Armeebogen!D24))),(Armeebogen!C24="Krieger (0)")),(Armeebogen!A24),0)</f>
        <v>0</v>
      </c>
      <c r="BG16" s="52">
        <f>IF(AND((Armeebogen!E24="Ugluks Kundschafter"),(ISNUMBER(SEARCH("bogen",Armeebogen!C24))),(Armeebogen!D24="Krieger (0)")),(Armeebogen!A24),0)</f>
        <v>0</v>
      </c>
      <c r="BH16" s="52">
        <f>IF(AND((Armeebogen!E24="Helmswache"),(ISNUMBER(SEARCH("bogen",Armeebogen!C24))),(Armeebogen!D24="Krieger (0)")),(Armeebogen!A24),0)</f>
        <v>0</v>
      </c>
      <c r="BI16" s="2"/>
      <c r="BL16" s="2"/>
      <c r="BM16" s="2"/>
      <c r="BN16" s="2"/>
      <c r="BR16" s="2"/>
      <c r="BT16" s="2"/>
    </row>
    <row r="17">
      <c r="A17" s="45"/>
      <c r="B17" s="45">
        <f>IF(AND((Armeebogen!E25="Armee von Seestadt"),(ISNUMBER(SEARCH("Bogen",Armeebogen!D25))),(Armeebogen!C25="Krieger (0)")),(Armeebogen!A25),0)</f>
        <v>0</v>
      </c>
      <c r="C17" s="51">
        <f>IF(AND((Armeebogen!E25="Arnor"),(ISNUMBER(SEARCH("Bogen",Armeebogen!D25))),(Armeebogen!C25="Krieger (0)")),(Armeebogen!A25),0)</f>
        <v>0</v>
      </c>
      <c r="D17" s="52">
        <f>IF(AND((Armeebogen!E25="Bruchtal"),(ISNUMBER(SEARCH("bogen",Armeebogen!D25))),(Armeebogen!C25="Krieger (0)")),(Armeebogen!A25),0)</f>
        <v>0</v>
      </c>
      <c r="E17" s="52">
        <f>IF(AND((Armeebogen!E25="Das Auenland"),(ISNUMBER(SEARCH("bogen",Armeebogen!D25))),(Armeebogen!C25="Krieger (0)")),(Armeebogen!A25),0)</f>
        <v>0</v>
      </c>
      <c r="F17" s="52">
        <f>IF(AND((Armeebogen!E25="Das Königreich von Kazad-dûm"),(ISNUMBER(SEARCH("bogen",Armeebogen!D25))),(Armeebogen!C25="Krieger (0)")),(Armeebogen!A25),0)</f>
        <v>0</v>
      </c>
      <c r="G17" s="52">
        <f>IF(AND((Armeebogen!E25="Die Lehen"),(ISNUMBER(SEARCH("Bogen",Armeebogen!D25))),(Armeebogen!C25="Krieger (0)")),(Armeebogen!A25),0)</f>
        <v>0</v>
      </c>
      <c r="H17" s="52">
        <f>IF(AND((Armeebogen!E25="Der wiedereroberte Erebor"),(ISNUMBER(SEARCH("Bogen",Armeebogen!D25))),(Armeebogen!C25="Krieger (0)")),(Armeebogen!A25),0)</f>
        <v>0</v>
      </c>
      <c r="I17" s="52">
        <f>IF(AND((Armeebogen!E25="Der Eisenberge"),(ISNUMBER(SEARCH("Armbrust",Armeebogen!D25))),(Armeebogen!C25="Krieger (0)")),(Armeebogen!A25),0)</f>
        <v>0</v>
      </c>
      <c r="J17" s="52">
        <f>IF(AND((Armeebogen!E25="Garnision von Thal"),(ISNUMBER(SEARCH("Bogen",Armeebogen!D25))),(Armeebogen!C25="Krieger (0)")),(Armeebogen!A25),0)</f>
        <v>0</v>
      </c>
      <c r="K17" s="52">
        <f>IF(AND((Armeebogen!E25="Lothlórien"),(ISNUMBER(SEARCH("bogen",Armeebogen!D25))),(Armeebogen!C25="Krieger (0)")),(Armeebogen!A25),0)</f>
        <v>0</v>
      </c>
      <c r="L17" s="52">
        <f>IF(AND((Armeebogen!E25="Minas Tirith"),(ISNUMBER(SEARCH("Bogen",Armeebogen!D25))),(Armeebogen!C25="Krieger (0)")),(Armeebogen!A25),0)</f>
        <v>0</v>
      </c>
      <c r="M17" s="52">
        <f>IF(AND((Armeebogen!E25="Númenor"),(ISNUMBER(SEARCH("Bogen",Armeebogen!D25))),(Armeebogen!C25="Krieger (0)")),(Armeebogen!A25),0)</f>
        <v>0</v>
      </c>
      <c r="N17" s="52">
        <f>IF(AND((Armeebogen!E25="Rohan"),(ISNUMBER(SEARCH("Bogen",Armeebogen!D25))),(Armeebogen!C25="Krieger (0)")),(Armeebogen!A25),0)</f>
        <v>0</v>
      </c>
      <c r="O17" s="45">
        <f>IF(AND((Armeebogen!E25="Thranduils Hallen"),(ISNUMBER(SEARCH("bogen",Armeebogen!D25))),(Armeebogen!C25="Krieger (0)")),(Armeebogen!A25),0)</f>
        <v>0</v>
      </c>
      <c r="P17" s="45">
        <f>IF(AND((Armeebogen!E25="Überlebene von See-Stadt"),(ISNUMBER(SEARCH("bogen",Armeebogen!D25))),(Armeebogen!C25="Krieger (0)")),(Armeebogen!A25),0)</f>
        <v>0</v>
      </c>
      <c r="Q17" s="45">
        <f>IF(AND((Armeebogen!E25="Die Armee von Thal"),(ISNUMBER(SEARCH("bogen",Armeebogen!D25))),(Armeebogen!C25="Krieger (0)")),(Armeebogen!A25),0)</f>
        <v>0</v>
      </c>
      <c r="R17" s="45">
        <f>IF(AND((Armeebogen!E25="Die Beorninger"),(ISNUMBER(SEARCH("bogen",Armeebogen!D25))),(Armeebogen!C25="Krieger (0)")),(Armeebogen!A25),0)</f>
        <v>0</v>
      </c>
      <c r="S17" s="45">
        <f>IF(AND((Armeebogen!E25="Die Menschen des Westens"),(ISNUMBER(SEARCH("bogen",Armeebogen!D25))),(Armeebogen!C25="Krieger (0)")),(Armeebogen!A25),0)</f>
        <v>0</v>
      </c>
      <c r="T17" s="45">
        <f>IF(AND((Armeebogen!E25="Eomers Reiter"),(ISNUMBER(SEARCH("bogen",Armeebogen!D25))),(Armeebogen!C25="Krieger (0)")),(Armeebogen!A25),0)</f>
        <v>0</v>
      </c>
      <c r="U17" s="45">
        <f>IF(AND((Armeebogen!E25="Pfade des Druaden"),(ISNUMBER(SEARCH("bogen",Armeebogen!D25))),(Armeebogen!C25="Krieger (0)")),(Armeebogen!A25),0)</f>
        <v>0</v>
      </c>
      <c r="V17" s="45">
        <f>IF(AND((Armeebogen!E25="Theodens Reiter"),(ISNUMBER(SEARCH("bogen",Armeebogen!D25))),(Armeebogen!C25="Krieger (0)")),(Armeebogen!A25),0)</f>
        <v>0</v>
      </c>
      <c r="W17" s="45">
        <f>IF(AND((Armeebogen!E25="Theodreds Wache"),(ISNUMBER(SEARCH("bogen",Armeebogen!D25))),(Armeebogen!C25="Krieger (0)")),(Armeebogen!A25),0)</f>
        <v>0</v>
      </c>
      <c r="X17" s="45">
        <f>IF(AND((Armeebogen!E25="Verteidiger des Auenlandes"),(ISNUMBER(SEARCH("bogen",Armeebogen!D25))),(Armeebogen!C25="Krieger (0)")),(Armeebogen!A25),0)</f>
        <v>0</v>
      </c>
      <c r="Y17" s="52">
        <f>IF(AND((Armeebogen!E25="Verteidiger der Erebors"),(ISNUMBER(SEARCH("Armbrust",Armeebogen!D25))),(Armeebogen!C25="Krieger (0)")),(Armeebogen!A25),0)</f>
        <v>0</v>
      </c>
      <c r="Z17" s="45">
        <f>IF(AND((Armeebogen!E25="Verteidiger der Erebors"),(ISNUMBER(SEARCH("Bogen",Armeebogen!D25))),(Armeebogen!C25="Krieger (0)")),(Armeebogen!A25),0)</f>
        <v>0</v>
      </c>
      <c r="AA17" s="45">
        <f>IF(AND((Armeebogen!E25="Verteidiger von Helms Klamm"),(ISNUMBER(SEARCH("bogen",Armeebogen!D25))),(Armeebogen!C25="Krieger (0)")),(Armeebogen!A25),0)</f>
        <v>0</v>
      </c>
      <c r="AB17" s="45">
        <f>IF(AND((Armeebogen!E25="Waldläufer von Ithilien"),(ISNUMBER(SEARCH("bogen",Armeebogen!D25))),(Armeebogen!C25="Krieger (0)")),(Armeebogen!A25),0)</f>
        <v>0</v>
      </c>
      <c r="AC17" s="52">
        <f>IF(AND((Armeebogen!E25="Angmar"),(ISNUMBER(SEARCH("bogen",Armeebogen!D25))),(Armeebogen!C25="Krieger (0)")),(Armeebogen!A25),0)</f>
        <v>0</v>
      </c>
      <c r="AD17" s="52">
        <f>IF(AND((Armeebogen!E25="Azogs Jäger"),(ISNUMBER(SEARCH("Orkbogen",Armeebogen!D25))),(Armeebogen!C25="Krieger (0)")),(Armeebogen!A25),0)</f>
        <v>0</v>
      </c>
      <c r="AE17" s="52">
        <f>IF(AND((Armeebogen!E25="Azogs Legion"),(ISNUMBER(SEARCH("bogen",Armeebogen!D25))),(Armeebogen!C25="Krieger (0)")),(Armeebogen!A25),0)</f>
        <v>0</v>
      </c>
      <c r="AF17" s="52">
        <f>IF(AND((Armeebogen!E25="Barad-dûr"),(ISNUMBER(SEARCH("bogen",Armeebogen!D25))),(Armeebogen!C25="Krieger (0)")),(Armeebogen!A25),0)</f>
        <v>0</v>
      </c>
      <c r="AG17" s="52">
        <f>IF(AND((Armeebogen!E25="Die Ostlinge"),(ISNUMBER(SEARCH("Bogen",Armeebogen!D25))),(Armeebogen!C25="Krieger (0)")),(Armeebogen!A25),0)</f>
        <v>0</v>
      </c>
      <c r="AH17" s="52">
        <f>IF(AND((Armeebogen!E25="Die Schlangenhorde"),(ISNUMBER(SEARCH("Bogen",Armeebogen!D25))),(Armeebogen!C25="Krieger (0)")),(Armeebogen!A25),0)</f>
        <v>0</v>
      </c>
      <c r="AI17" s="45">
        <f>IF(AND((Armeebogen!E25="Dunkle Mächte von Dol Guldur"),(ISNUMBER(SEARCH("Orkbogen",Armeebogen!D25))),(Armeebogen!C25="Krieger (0)")),(Armeebogen!A25),0)</f>
        <v>0</v>
      </c>
      <c r="AJ17" s="52">
        <f>IF(AND((Armeebogen!E25="Isengart"),(ISNUMBER(SEARCH("bogen",Armeebogen!D25))),(Armeebogen!C25="Krieger (0)")),(Armeebogen!A25),0)</f>
        <v>0</v>
      </c>
      <c r="AK17" s="52">
        <f>IF(AND((Armeebogen!E25="Isengart"),(ISNUMBER(SEARCH("Armbrust",Armeebogen!D25))),(Armeebogen!C25="Krieger (0)")),(Armeebogen!A25),0)</f>
        <v>0</v>
      </c>
      <c r="AL17" s="52">
        <f>IF(AND((Armeebogen!E25="Kosaren von Umbar"),(ISNUMBER(SEARCH("Bogen",Armeebogen!D25))),(Armeebogen!C25="Krieger (0)")),(Armeebogen!A25),0)</f>
        <v>0</v>
      </c>
      <c r="AM17" s="52">
        <f>IF(AND((Armeebogen!E25="Kosaren von Umbar"),(ISNUMBER(SEARCH("Armbrust",Armeebogen!D25))),(Armeebogen!C25="Krieger (0)")),(Armeebogen!A25),0)</f>
        <v>0</v>
      </c>
      <c r="AN17" s="52">
        <f>IF(AND((Armeebogen!E25="Mordor"),(ISNUMBER(SEARCH("bogen",Armeebogen!D25))),(Armeebogen!C25="Krieger (0)")),(Armeebogen!A25),0)</f>
        <v>0</v>
      </c>
      <c r="AO17" s="52">
        <f>IF(AND((Armeebogen!E25="Moria"),(ISNUMBER(SEARCH("bogen",Armeebogen!D25))),(Armeebogen!C25="Krieger (0)")),(Armeebogen!A25),0)</f>
        <v>0</v>
      </c>
      <c r="AP17" s="52">
        <f>IF(AND((Armeebogen!E25="Sharkas Abtrünnige"),(ISNUMBER(SEARCH("Bogen",Armeebogen!D25))),(Armeebogen!C25="Krieger (0)")),(Armeebogen!A25),0)</f>
        <v>0</v>
      </c>
      <c r="AQ17" s="52">
        <f>IF(AND((Armeebogen!E25="Variags von Khand"),(ISNUMBER(SEARCH("Bogen",Armeebogen!D25))),(Armeebogen!C25="Krieger (0)")),(Armeebogen!A25),0)</f>
        <v>0</v>
      </c>
      <c r="AR17" s="52">
        <f>IF(AND((Armeebogen!E25="Weit-Harad"),(ISNUMBER(SEARCH("Bogen",Armeebogen!D25))),(Armeebogen!C25="Krieger (0)")),(Armeebogen!A25),0)</f>
        <v>0</v>
      </c>
      <c r="AS17" s="52">
        <f>IF(AND((Armeebogen!E25="Angriff auf Lothlorien"),(ISNUMBER(SEARCH("Bogen",Armeebogen!D25))),(Armeebogen!C25="Krieger (0)")),(Armeebogen!A25),0)</f>
        <v>0</v>
      </c>
      <c r="AT17" s="52">
        <f>IF(AND((Armeebogen!E25="Cirith Ungol"),(ISNUMBER(SEARCH("Bogen",Armeebogen!D25))),(Armeebogen!C25="Krieger (0)")),(Armeebogen!A25),0)</f>
        <v>0</v>
      </c>
      <c r="AU17" s="52">
        <f>IF(AND((Armeebogen!E25="Das schwarze Tor öffnet sich"),(ISNUMBER(SEARCH("bogen",Armeebogen!D25))),(Armeebogen!C25="Krieger (0)")),(Armeebogen!A25),0)</f>
        <v>0</v>
      </c>
      <c r="AV17" s="52">
        <f>IF(AND((Armeebogen!E25="Heer des Drachenkaisers"),(ISNUMBER(SEARCH("Bogen",Armeebogen!D25))),(Armeebogen!C25="Krieger (0)")),(Armeebogen!A25),0)</f>
        <v>0</v>
      </c>
      <c r="AW17" s="52">
        <f>IF(AND((Armeebogen!E25="Die Armee Dunlands"),(ISNUMBER(SEARCH("Bogen",Armeebogen!D25))),(Armeebogen!C25="Krieger (0)")),(Armeebogen!A25),0)</f>
        <v>0</v>
      </c>
      <c r="AX17" s="52">
        <f>IF(AND((Armeebogen!E25="Die Gruben von Dol Guldur"),(ISNUMBER(SEARCH("bogen",Armeebogen!D25))),(Armeebogen!C25="Krieger (0)")),(Armeebogen!A25),0)</f>
        <v>0</v>
      </c>
      <c r="AY17" s="52">
        <f>IF(AND((Armeebogen!E25="Die Strolche des Bosses"),(ISNUMBER(SEARCH("Bogen",Armeebogen!D25))),(Armeebogen!C25="Krieger (0)")),(Armeebogen!A25),0)</f>
        <v>0</v>
      </c>
      <c r="AZ17" s="52">
        <f>IF(AND((Armeebogen!E25="Die Tiefen von Moria"),(ISNUMBER(SEARCH("Bogen",Armeebogen!D25))),(Armeebogen!C25="Krieger (0)")),(Armeebogen!A25),0)</f>
        <v>0</v>
      </c>
      <c r="BA17" s="52">
        <f>IF(AND((Armeebogen!E25="Die Wölfe Isengarts"),(ISNUMBER(SEARCH("bogen",Armeebogen!C25))),(Armeebogen!D25="Krieger (0)")),(Armeebogen!A25),0)</f>
        <v>0</v>
      </c>
      <c r="BB17" s="52">
        <f>IF(AND((Armeebogen!E25="Die Bösen Wesen des Düsterwaldes"),(ISNUMBER(SEARCH("Bogen",Armeebogen!D25))),(Armeebogen!C25="Krieger (0)")),(Armeebogen!A25),0)</f>
        <v>0</v>
      </c>
      <c r="BC17" s="52">
        <f>IF(AND((Armeebogen!E25="Gothmogs Armee"),(ISNUMBER(SEARCH("bogen",Armeebogen!D25))),(Armeebogen!C25="Krieger (0)")),(Armeebogen!A25),0)</f>
        <v>0</v>
      </c>
      <c r="BD17" s="52">
        <f>IF(AND((Armeebogen!E25="Große Armee des Südens"),(ISNUMBER(SEARCH("bogen",Armeebogen!D25))),(Armeebogen!C25="Krieger (0)")),(Armeebogen!A25),0)</f>
        <v>0</v>
      </c>
      <c r="BE17" s="52">
        <f>IF(AND((Armeebogen!E25="Lurtz' Kundschafter"),(ISNUMBER(SEARCH("bogen",Armeebogen!D25))),(Armeebogen!C25="Krieger (0)")),(Armeebogen!A25),0)</f>
        <v>0</v>
      </c>
      <c r="BF17" s="52">
        <f>IF(AND((Armeebogen!E25="Sturm auf Helms Klamm"),(ISNUMBER(SEARCH("Bogen",Armeebogen!D25))),(Armeebogen!C25="Krieger (0)")),(Armeebogen!A25),0)</f>
        <v>0</v>
      </c>
      <c r="BG17" s="52">
        <f>IF(AND((Armeebogen!E25="Ugluks Kundschafter"),(ISNUMBER(SEARCH("bogen",Armeebogen!C25))),(Armeebogen!D25="Krieger (0)")),(Armeebogen!A25),0)</f>
        <v>0</v>
      </c>
      <c r="BH17" s="52">
        <f>IF(AND((Armeebogen!E25="Helmswache"),(ISNUMBER(SEARCH("bogen",Armeebogen!C25))),(Armeebogen!D25="Krieger (0)")),(Armeebogen!A25),0)</f>
        <v>0</v>
      </c>
      <c r="BI17" s="2"/>
      <c r="BL17" s="2"/>
      <c r="BM17" s="2"/>
      <c r="BN17" s="2"/>
      <c r="BR17" s="2"/>
      <c r="BT17" s="2"/>
    </row>
    <row r="18">
      <c r="A18" s="45"/>
      <c r="B18" s="45">
        <f>IF(AND((Armeebogen!E26="Armee von Seestadt"),(ISNUMBER(SEARCH("Bogen",Armeebogen!D26))),(Armeebogen!C26="Krieger (0)")),(Armeebogen!A26),0)</f>
        <v>0</v>
      </c>
      <c r="C18" s="51">
        <f>IF(AND((Armeebogen!E26="Arnor"),(ISNUMBER(SEARCH("Bogen",Armeebogen!D26))),(Armeebogen!C26="Krieger (0)")),(Armeebogen!A26),0)</f>
        <v>0</v>
      </c>
      <c r="D18" s="52">
        <f>IF(AND((Armeebogen!E26="Bruchtal"),(ISNUMBER(SEARCH("bogen",Armeebogen!D26))),(Armeebogen!C26="Krieger (0)")),(Armeebogen!A26),0)</f>
        <v>0</v>
      </c>
      <c r="E18" s="52">
        <f>IF(AND((Armeebogen!E26="Das Auenland"),(ISNUMBER(SEARCH("bogen",Armeebogen!D26))),(Armeebogen!C26="Krieger (0)")),(Armeebogen!A26),0)</f>
        <v>0</v>
      </c>
      <c r="F18" s="52">
        <f>IF(AND((Armeebogen!E26="Das Königreich von Kazad-dûm"),(ISNUMBER(SEARCH("bogen",Armeebogen!D26))),(Armeebogen!C26="Krieger (0)")),(Armeebogen!A26),0)</f>
        <v>0</v>
      </c>
      <c r="G18" s="52">
        <f>IF(AND((Armeebogen!E26="Die Lehen"),(ISNUMBER(SEARCH("Bogen",Armeebogen!D26))),(Armeebogen!C26="Krieger (0)")),(Armeebogen!A26),0)</f>
        <v>0</v>
      </c>
      <c r="H18" s="52">
        <f>IF(AND((Armeebogen!E26="Der wiedereroberte Erebor"),(ISNUMBER(SEARCH("Bogen",Armeebogen!D26))),(Armeebogen!C26="Krieger (0)")),(Armeebogen!A26),0)</f>
        <v>0</v>
      </c>
      <c r="I18" s="52">
        <f>IF(AND((Armeebogen!E26="Der Eisenberge"),(ISNUMBER(SEARCH("Armbrust",Armeebogen!D26))),(Armeebogen!C26="Krieger (0)")),(Armeebogen!A26),0)</f>
        <v>0</v>
      </c>
      <c r="J18" s="52">
        <f>IF(AND((Armeebogen!E26="Garnision von Thal"),(ISNUMBER(SEARCH("Bogen",Armeebogen!D26))),(Armeebogen!C26="Krieger (0)")),(Armeebogen!A26),0)</f>
        <v>0</v>
      </c>
      <c r="K18" s="52">
        <f>IF(AND((Armeebogen!E26="Lothlórien"),(ISNUMBER(SEARCH("bogen",Armeebogen!D26))),(Armeebogen!C26="Krieger (0)")),(Armeebogen!A26),0)</f>
        <v>0</v>
      </c>
      <c r="L18" s="52">
        <f>IF(AND((Armeebogen!E26="Minas Tirith"),(ISNUMBER(SEARCH("Bogen",Armeebogen!D26))),(Armeebogen!C26="Krieger (0)")),(Armeebogen!A26),0)</f>
        <v>0</v>
      </c>
      <c r="M18" s="52">
        <f>IF(AND((Armeebogen!E26="Númenor"),(ISNUMBER(SEARCH("Bogen",Armeebogen!D26))),(Armeebogen!C26="Krieger (0)")),(Armeebogen!A26),0)</f>
        <v>0</v>
      </c>
      <c r="N18" s="52">
        <f>IF(AND((Armeebogen!E26="Rohan"),(ISNUMBER(SEARCH("Bogen",Armeebogen!D26))),(Armeebogen!C26="Krieger (0)")),(Armeebogen!A26),0)</f>
        <v>0</v>
      </c>
      <c r="O18" s="45">
        <f>IF(AND((Armeebogen!E26="Thranduils Hallen"),(ISNUMBER(SEARCH("bogen",Armeebogen!D26))),(Armeebogen!C26="Krieger (0)")),(Armeebogen!A26),0)</f>
        <v>0</v>
      </c>
      <c r="P18" s="45">
        <f>IF(AND((Armeebogen!E26="Überlebene von See-Stadt"),(ISNUMBER(SEARCH("bogen",Armeebogen!D26))),(Armeebogen!C26="Krieger (0)")),(Armeebogen!A26),0)</f>
        <v>0</v>
      </c>
      <c r="Q18" s="45">
        <f>IF(AND((Armeebogen!E26="Die Armee von Thal"),(ISNUMBER(SEARCH("bogen",Armeebogen!D26))),(Armeebogen!C26="Krieger (0)")),(Armeebogen!A26),0)</f>
        <v>0</v>
      </c>
      <c r="R18" s="45">
        <f>IF(AND((Armeebogen!E26="Die Beorninger"),(ISNUMBER(SEARCH("bogen",Armeebogen!D26))),(Armeebogen!C26="Krieger (0)")),(Armeebogen!A26),0)</f>
        <v>0</v>
      </c>
      <c r="S18" s="45">
        <f>IF(AND((Armeebogen!E26="Die Menschen des Westens"),(ISNUMBER(SEARCH("bogen",Armeebogen!D26))),(Armeebogen!C26="Krieger (0)")),(Armeebogen!A26),0)</f>
        <v>0</v>
      </c>
      <c r="T18" s="45">
        <f>IF(AND((Armeebogen!E26="Eomers Reiter"),(ISNUMBER(SEARCH("bogen",Armeebogen!D26))),(Armeebogen!C26="Krieger (0)")),(Armeebogen!A26),0)</f>
        <v>0</v>
      </c>
      <c r="U18" s="45">
        <f>IF(AND((Armeebogen!E26="Pfade des Druaden"),(ISNUMBER(SEARCH("bogen",Armeebogen!D26))),(Armeebogen!C26="Krieger (0)")),(Armeebogen!A26),0)</f>
        <v>0</v>
      </c>
      <c r="V18" s="45">
        <f>IF(AND((Armeebogen!E26="Theodens Reiter"),(ISNUMBER(SEARCH("bogen",Armeebogen!D26))),(Armeebogen!C26="Krieger (0)")),(Armeebogen!A26),0)</f>
        <v>0</v>
      </c>
      <c r="W18" s="45">
        <f>IF(AND((Armeebogen!E26="Theodreds Wache"),(ISNUMBER(SEARCH("bogen",Armeebogen!D26))),(Armeebogen!C26="Krieger (0)")),(Armeebogen!A26),0)</f>
        <v>0</v>
      </c>
      <c r="X18" s="45">
        <f>IF(AND((Armeebogen!E26="Verteidiger des Auenlandes"),(ISNUMBER(SEARCH("bogen",Armeebogen!D26))),(Armeebogen!C26="Krieger (0)")),(Armeebogen!A26),0)</f>
        <v>0</v>
      </c>
      <c r="Y18" s="52">
        <f>IF(AND((Armeebogen!E26="Verteidiger der Erebors"),(ISNUMBER(SEARCH("Armbrust",Armeebogen!D26))),(Armeebogen!C26="Krieger (0)")),(Armeebogen!A26),0)</f>
        <v>0</v>
      </c>
      <c r="Z18" s="45">
        <f>IF(AND((Armeebogen!E26="Verteidiger der Erebors"),(ISNUMBER(SEARCH("Bogen",Armeebogen!D26))),(Armeebogen!C26="Krieger (0)")),(Armeebogen!A26),0)</f>
        <v>0</v>
      </c>
      <c r="AA18" s="45">
        <f>IF(AND((Armeebogen!E26="Verteidiger von Helms Klamm"),(ISNUMBER(SEARCH("bogen",Armeebogen!D26))),(Armeebogen!C26="Krieger (0)")),(Armeebogen!A26),0)</f>
        <v>0</v>
      </c>
      <c r="AB18" s="45">
        <f>IF(AND((Armeebogen!E26="Waldläufer von Ithilien"),(ISNUMBER(SEARCH("bogen",Armeebogen!D26))),(Armeebogen!C26="Krieger (0)")),(Armeebogen!A26),0)</f>
        <v>0</v>
      </c>
      <c r="AC18" s="52">
        <f>IF(AND((Armeebogen!E26="Angmar"),(ISNUMBER(SEARCH("bogen",Armeebogen!D26))),(Armeebogen!C26="Krieger (0)")),(Armeebogen!A26),0)</f>
        <v>0</v>
      </c>
      <c r="AD18" s="52">
        <f>IF(AND((Armeebogen!E26="Azogs Jäger"),(ISNUMBER(SEARCH("Orkbogen",Armeebogen!D26))),(Armeebogen!C26="Krieger (0)")),(Armeebogen!A26),0)</f>
        <v>0</v>
      </c>
      <c r="AE18" s="52">
        <f>IF(AND((Armeebogen!E26="Azogs Legion"),(ISNUMBER(SEARCH("bogen",Armeebogen!D26))),(Armeebogen!C26="Krieger (0)")),(Armeebogen!A26),0)</f>
        <v>0</v>
      </c>
      <c r="AF18" s="52">
        <f>IF(AND((Armeebogen!E26="Barad-dûr"),(ISNUMBER(SEARCH("bogen",Armeebogen!D26))),(Armeebogen!C26="Krieger (0)")),(Armeebogen!A26),0)</f>
        <v>0</v>
      </c>
      <c r="AG18" s="52">
        <f>IF(AND((Armeebogen!E26="Die Ostlinge"),(ISNUMBER(SEARCH("Bogen",Armeebogen!D26))),(Armeebogen!C26="Krieger (0)")),(Armeebogen!A26),0)</f>
        <v>0</v>
      </c>
      <c r="AH18" s="52">
        <f>IF(AND((Armeebogen!E26="Die Schlangenhorde"),(ISNUMBER(SEARCH("Bogen",Armeebogen!D26))),(Armeebogen!C26="Krieger (0)")),(Armeebogen!A26),0)</f>
        <v>0</v>
      </c>
      <c r="AI18" s="45">
        <f>IF(AND((Armeebogen!E26="Dunkle Mächte von Dol Guldur"),(ISNUMBER(SEARCH("Orkbogen",Armeebogen!D26))),(Armeebogen!C26="Krieger (0)")),(Armeebogen!A26),0)</f>
        <v>0</v>
      </c>
      <c r="AJ18" s="52">
        <f>IF(AND((Armeebogen!E26="Isengart"),(ISNUMBER(SEARCH("bogen",Armeebogen!D26))),(Armeebogen!C26="Krieger (0)")),(Armeebogen!A26),0)</f>
        <v>0</v>
      </c>
      <c r="AK18" s="52">
        <f>IF(AND((Armeebogen!E26="Isengart"),(ISNUMBER(SEARCH("Armbrust",Armeebogen!D26))),(Armeebogen!C26="Krieger (0)")),(Armeebogen!A26),0)</f>
        <v>0</v>
      </c>
      <c r="AL18" s="52">
        <f>IF(AND((Armeebogen!E26="Kosaren von Umbar"),(ISNUMBER(SEARCH("Bogen",Armeebogen!D26))),(Armeebogen!C26="Krieger (0)")),(Armeebogen!A26),0)</f>
        <v>0</v>
      </c>
      <c r="AM18" s="52">
        <f>IF(AND((Armeebogen!E26="Kosaren von Umbar"),(ISNUMBER(SEARCH("Armbrust",Armeebogen!D26))),(Armeebogen!C26="Krieger (0)")),(Armeebogen!A26),0)</f>
        <v>0</v>
      </c>
      <c r="AN18" s="52">
        <f>IF(AND((Armeebogen!E26="Mordor"),(ISNUMBER(SEARCH("bogen",Armeebogen!D26))),(Armeebogen!C26="Krieger (0)")),(Armeebogen!A26),0)</f>
        <v>0</v>
      </c>
      <c r="AO18" s="52">
        <f>IF(AND((Armeebogen!E26="Moria"),(ISNUMBER(SEARCH("bogen",Armeebogen!D26))),(Armeebogen!C26="Krieger (0)")),(Armeebogen!A26),0)</f>
        <v>0</v>
      </c>
      <c r="AP18" s="52">
        <f>IF(AND((Armeebogen!E26="Sharkas Abtrünnige"),(ISNUMBER(SEARCH("Bogen",Armeebogen!D26))),(Armeebogen!C26="Krieger (0)")),(Armeebogen!A26),0)</f>
        <v>0</v>
      </c>
      <c r="AQ18" s="52">
        <f>IF(AND((Armeebogen!E26="Variags von Khand"),(ISNUMBER(SEARCH("Bogen",Armeebogen!D26))),(Armeebogen!C26="Krieger (0)")),(Armeebogen!A26),0)</f>
        <v>0</v>
      </c>
      <c r="AR18" s="52">
        <f>IF(AND((Armeebogen!E26="Weit-Harad"),(ISNUMBER(SEARCH("Bogen",Armeebogen!D26))),(Armeebogen!C26="Krieger (0)")),(Armeebogen!A26),0)</f>
        <v>0</v>
      </c>
      <c r="AS18" s="52">
        <f>IF(AND((Armeebogen!E26="Angriff auf Lothlorien"),(ISNUMBER(SEARCH("Bogen",Armeebogen!D26))),(Armeebogen!C26="Krieger (0)")),(Armeebogen!A26),0)</f>
        <v>0</v>
      </c>
      <c r="AT18" s="52">
        <f>IF(AND((Armeebogen!E26="Cirith Ungol"),(ISNUMBER(SEARCH("Bogen",Armeebogen!D26))),(Armeebogen!C26="Krieger (0)")),(Armeebogen!A26),0)</f>
        <v>0</v>
      </c>
      <c r="AU18" s="52">
        <f>IF(AND((Armeebogen!E26="Das schwarze Tor öffnet sich"),(ISNUMBER(SEARCH("bogen",Armeebogen!D26))),(Armeebogen!C26="Krieger (0)")),(Armeebogen!A26),0)</f>
        <v>0</v>
      </c>
      <c r="AV18" s="52">
        <f>IF(AND((Armeebogen!E26="Heer des Drachenkaisers"),(ISNUMBER(SEARCH("Bogen",Armeebogen!D26))),(Armeebogen!C26="Krieger (0)")),(Armeebogen!A26),0)</f>
        <v>0</v>
      </c>
      <c r="AW18" s="52">
        <f>IF(AND((Armeebogen!E26="Die Armee Dunlands"),(ISNUMBER(SEARCH("Bogen",Armeebogen!D26))),(Armeebogen!C26="Krieger (0)")),(Armeebogen!A26),0)</f>
        <v>0</v>
      </c>
      <c r="AX18" s="52">
        <f>IF(AND((Armeebogen!E26="Die Gruben von Dol Guldur"),(ISNUMBER(SEARCH("bogen",Armeebogen!D26))),(Armeebogen!C26="Krieger (0)")),(Armeebogen!A26),0)</f>
        <v>0</v>
      </c>
      <c r="AY18" s="52">
        <f>IF(AND((Armeebogen!E26="Die Strolche des Bosses"),(ISNUMBER(SEARCH("Bogen",Armeebogen!D26))),(Armeebogen!C26="Krieger (0)")),(Armeebogen!A26),0)</f>
        <v>0</v>
      </c>
      <c r="AZ18" s="52">
        <f>IF(AND((Armeebogen!E26="Die Tiefen von Moria"),(ISNUMBER(SEARCH("Bogen",Armeebogen!D26))),(Armeebogen!C26="Krieger (0)")),(Armeebogen!A26),0)</f>
        <v>0</v>
      </c>
      <c r="BA18" s="52">
        <f>IF(AND((Armeebogen!E26="Die Wölfe Isengarts"),(ISNUMBER(SEARCH("bogen",Armeebogen!C26))),(Armeebogen!D26="Krieger (0)")),(Armeebogen!A26),0)</f>
        <v>0</v>
      </c>
      <c r="BB18" s="52">
        <f>IF(AND((Armeebogen!E26="Die Bösen Wesen des Düsterwaldes"),(ISNUMBER(SEARCH("Bogen",Armeebogen!D26))),(Armeebogen!C26="Krieger (0)")),(Armeebogen!A26),0)</f>
        <v>0</v>
      </c>
      <c r="BC18" s="52">
        <f>IF(AND((Armeebogen!E26="Gothmogs Armee"),(ISNUMBER(SEARCH("bogen",Armeebogen!D26))),(Armeebogen!C26="Krieger (0)")),(Armeebogen!A26),0)</f>
        <v>0</v>
      </c>
      <c r="BD18" s="52">
        <f>IF(AND((Armeebogen!E26="Große Armee des Südens"),(ISNUMBER(SEARCH("bogen",Armeebogen!D26))),(Armeebogen!C26="Krieger (0)")),(Armeebogen!A26),0)</f>
        <v>0</v>
      </c>
      <c r="BE18" s="52">
        <f>IF(AND((Armeebogen!E26="Lurtz' Kundschafter"),(ISNUMBER(SEARCH("bogen",Armeebogen!D26))),(Armeebogen!C26="Krieger (0)")),(Armeebogen!A26),0)</f>
        <v>0</v>
      </c>
      <c r="BF18" s="52">
        <f>IF(AND((Armeebogen!E26="Sturm auf Helms Klamm"),(ISNUMBER(SEARCH("Bogen",Armeebogen!D26))),(Armeebogen!C26="Krieger (0)")),(Armeebogen!A26),0)</f>
        <v>0</v>
      </c>
      <c r="BG18" s="52">
        <f>IF(AND((Armeebogen!E26="Ugluks Kundschafter"),(ISNUMBER(SEARCH("bogen",Armeebogen!C26))),(Armeebogen!D26="Krieger (0)")),(Armeebogen!A26),0)</f>
        <v>0</v>
      </c>
      <c r="BH18" s="52">
        <f>IF(AND((Armeebogen!E26="Helmswache"),(ISNUMBER(SEARCH("bogen",Armeebogen!C26))),(Armeebogen!D26="Krieger (0)")),(Armeebogen!A26),0)</f>
        <v>0</v>
      </c>
      <c r="BI18" s="2"/>
      <c r="BL18" s="2"/>
      <c r="BM18" s="2"/>
      <c r="BN18" s="2"/>
      <c r="BR18" s="2"/>
      <c r="BT18" s="2"/>
    </row>
    <row r="19">
      <c r="A19" s="45"/>
      <c r="B19" s="45">
        <f>IF(AND((Armeebogen!E27="Armee von Seestadt"),(ISNUMBER(SEARCH("Bogen",Armeebogen!D27))),(Armeebogen!C27="Krieger (0)")),(Armeebogen!A27),0)</f>
        <v>0</v>
      </c>
      <c r="C19" s="51">
        <f>IF(AND((Armeebogen!E27="Arnor"),(ISNUMBER(SEARCH("Bogen",Armeebogen!D27))),(Armeebogen!C27="Krieger (0)")),(Armeebogen!A27),0)</f>
        <v>0</v>
      </c>
      <c r="D19" s="52">
        <f>IF(AND((Armeebogen!E27="Bruchtal"),(ISNUMBER(SEARCH("bogen",Armeebogen!D27))),(Armeebogen!C27="Krieger (0)")),(Armeebogen!A27),0)</f>
        <v>0</v>
      </c>
      <c r="E19" s="52">
        <f>IF(AND((Armeebogen!E27="Das Auenland"),(ISNUMBER(SEARCH("bogen",Armeebogen!D27))),(Armeebogen!C27="Krieger (0)")),(Armeebogen!A27),0)</f>
        <v>0</v>
      </c>
      <c r="F19" s="52">
        <f>IF(AND((Armeebogen!E27="Das Königreich von Kazad-dûm"),(ISNUMBER(SEARCH("bogen",Armeebogen!D27))),(Armeebogen!C27="Krieger (0)")),(Armeebogen!A27),0)</f>
        <v>0</v>
      </c>
      <c r="G19" s="52">
        <f>IF(AND((Armeebogen!E27="Die Lehen"),(ISNUMBER(SEARCH("Bogen",Armeebogen!D27))),(Armeebogen!C27="Krieger (0)")),(Armeebogen!A27),0)</f>
        <v>0</v>
      </c>
      <c r="H19" s="52">
        <f>IF(AND((Armeebogen!E27="Der wiedereroberte Erebor"),(ISNUMBER(SEARCH("Bogen",Armeebogen!D27))),(Armeebogen!C27="Krieger (0)")),(Armeebogen!A27),0)</f>
        <v>0</v>
      </c>
      <c r="I19" s="52">
        <f>IF(AND((Armeebogen!E27="Der Eisenberge"),(ISNUMBER(SEARCH("Armbrust",Armeebogen!D27))),(Armeebogen!C27="Krieger (0)")),(Armeebogen!A27),0)</f>
        <v>0</v>
      </c>
      <c r="J19" s="52">
        <f>IF(AND((Armeebogen!E27="Garnision von Thal"),(ISNUMBER(SEARCH("Bogen",Armeebogen!D27))),(Armeebogen!C27="Krieger (0)")),(Armeebogen!A27),0)</f>
        <v>0</v>
      </c>
      <c r="K19" s="52">
        <f>IF(AND((Armeebogen!E27="Lothlórien"),(ISNUMBER(SEARCH("bogen",Armeebogen!D27))),(Armeebogen!C27="Krieger (0)")),(Armeebogen!A27),0)</f>
        <v>0</v>
      </c>
      <c r="L19" s="52">
        <f>IF(AND((Armeebogen!E27="Minas Tirith"),(ISNUMBER(SEARCH("Bogen",Armeebogen!D27))),(Armeebogen!C27="Krieger (0)")),(Armeebogen!A27),0)</f>
        <v>0</v>
      </c>
      <c r="M19" s="52">
        <f>IF(AND((Armeebogen!E27="Númenor"),(ISNUMBER(SEARCH("Bogen",Armeebogen!D27))),(Armeebogen!C27="Krieger (0)")),(Armeebogen!A27),0)</f>
        <v>0</v>
      </c>
      <c r="N19" s="52">
        <f>IF(AND((Armeebogen!E27="Rohan"),(ISNUMBER(SEARCH("Bogen",Armeebogen!D27))),(Armeebogen!C27="Krieger (0)")),(Armeebogen!A27),0)</f>
        <v>0</v>
      </c>
      <c r="O19" s="45">
        <f>IF(AND((Armeebogen!E27="Thranduils Hallen"),(ISNUMBER(SEARCH("bogen",Armeebogen!D27))),(Armeebogen!C27="Krieger (0)")),(Armeebogen!A27),0)</f>
        <v>0</v>
      </c>
      <c r="P19" s="45">
        <f>IF(AND((Armeebogen!E27="Überlebene von See-Stadt"),(ISNUMBER(SEARCH("bogen",Armeebogen!D27))),(Armeebogen!C27="Krieger (0)")),(Armeebogen!A27),0)</f>
        <v>0</v>
      </c>
      <c r="Q19" s="45">
        <f>IF(AND((Armeebogen!E27="Die Armee von Thal"),(ISNUMBER(SEARCH("bogen",Armeebogen!D27))),(Armeebogen!C27="Krieger (0)")),(Armeebogen!A27),0)</f>
        <v>0</v>
      </c>
      <c r="R19" s="45">
        <f>IF(AND((Armeebogen!E27="Die Beorninger"),(ISNUMBER(SEARCH("bogen",Armeebogen!D27))),(Armeebogen!C27="Krieger (0)")),(Armeebogen!A27),0)</f>
        <v>0</v>
      </c>
      <c r="S19" s="45">
        <f>IF(AND((Armeebogen!E27="Die Menschen des Westens"),(ISNUMBER(SEARCH("bogen",Armeebogen!D27))),(Armeebogen!C27="Krieger (0)")),(Armeebogen!A27),0)</f>
        <v>0</v>
      </c>
      <c r="T19" s="45">
        <f>IF(AND((Armeebogen!E27="Eomers Reiter"),(ISNUMBER(SEARCH("bogen",Armeebogen!D27))),(Armeebogen!C27="Krieger (0)")),(Armeebogen!A27),0)</f>
        <v>0</v>
      </c>
      <c r="U19" s="45">
        <f>IF(AND((Armeebogen!E27="Pfade des Druaden"),(ISNUMBER(SEARCH("bogen",Armeebogen!D27))),(Armeebogen!C27="Krieger (0)")),(Armeebogen!A27),0)</f>
        <v>0</v>
      </c>
      <c r="V19" s="45">
        <f>IF(AND((Armeebogen!E27="Theodens Reiter"),(ISNUMBER(SEARCH("bogen",Armeebogen!D27))),(Armeebogen!C27="Krieger (0)")),(Armeebogen!A27),0)</f>
        <v>0</v>
      </c>
      <c r="W19" s="45">
        <f>IF(AND((Armeebogen!E27="Theodreds Wache"),(ISNUMBER(SEARCH("bogen",Armeebogen!D27))),(Armeebogen!C27="Krieger (0)")),(Armeebogen!A27),0)</f>
        <v>0</v>
      </c>
      <c r="X19" s="45">
        <f>IF(AND((Armeebogen!E27="Verteidiger des Auenlandes"),(ISNUMBER(SEARCH("bogen",Armeebogen!D27))),(Armeebogen!C27="Krieger (0)")),(Armeebogen!A27),0)</f>
        <v>0</v>
      </c>
      <c r="Y19" s="52">
        <f>IF(AND((Armeebogen!E27="Verteidiger der Erebors"),(ISNUMBER(SEARCH("Armbrust",Armeebogen!D27))),(Armeebogen!C27="Krieger (0)")),(Armeebogen!A27),0)</f>
        <v>0</v>
      </c>
      <c r="Z19" s="45">
        <f>IF(AND((Armeebogen!E27="Verteidiger der Erebors"),(ISNUMBER(SEARCH("Bogen",Armeebogen!D27))),(Armeebogen!C27="Krieger (0)")),(Armeebogen!A27),0)</f>
        <v>0</v>
      </c>
      <c r="AA19" s="45">
        <f>IF(AND((Armeebogen!E27="Verteidiger von Helms Klamm"),(ISNUMBER(SEARCH("bogen",Armeebogen!D27))),(Armeebogen!C27="Krieger (0)")),(Armeebogen!A27),0)</f>
        <v>0</v>
      </c>
      <c r="AB19" s="45">
        <f>IF(AND((Armeebogen!E27="Waldläufer von Ithilien"),(ISNUMBER(SEARCH("bogen",Armeebogen!D27))),(Armeebogen!C27="Krieger (0)")),(Armeebogen!A27),0)</f>
        <v>0</v>
      </c>
      <c r="AC19" s="52">
        <f>IF(AND((Armeebogen!E27="Angmar"),(ISNUMBER(SEARCH("bogen",Armeebogen!D27))),(Armeebogen!C27="Krieger (0)")),(Armeebogen!A27),0)</f>
        <v>0</v>
      </c>
      <c r="AD19" s="52">
        <f>IF(AND((Armeebogen!E27="Azogs Jäger"),(ISNUMBER(SEARCH("Orkbogen",Armeebogen!D27))),(Armeebogen!C27="Krieger (0)")),(Armeebogen!A27),0)</f>
        <v>0</v>
      </c>
      <c r="AE19" s="52">
        <f>IF(AND((Armeebogen!E27="Azogs Legion"),(ISNUMBER(SEARCH("bogen",Armeebogen!D27))),(Armeebogen!C27="Krieger (0)")),(Armeebogen!A27),0)</f>
        <v>0</v>
      </c>
      <c r="AF19" s="52">
        <f>IF(AND((Armeebogen!E27="Barad-dûr"),(ISNUMBER(SEARCH("bogen",Armeebogen!D27))),(Armeebogen!C27="Krieger (0)")),(Armeebogen!A27),0)</f>
        <v>0</v>
      </c>
      <c r="AG19" s="52">
        <f>IF(AND((Armeebogen!E27="Die Ostlinge"),(ISNUMBER(SEARCH("Bogen",Armeebogen!D27))),(Armeebogen!C27="Krieger (0)")),(Armeebogen!A27),0)</f>
        <v>0</v>
      </c>
      <c r="AH19" s="52">
        <f>IF(AND((Armeebogen!E27="Die Schlangenhorde"),(ISNUMBER(SEARCH("Bogen",Armeebogen!D27))),(Armeebogen!C27="Krieger (0)")),(Armeebogen!A27),0)</f>
        <v>0</v>
      </c>
      <c r="AI19" s="45">
        <f>IF(AND((Armeebogen!E27="Dunkle Mächte von Dol Guldur"),(ISNUMBER(SEARCH("Orkbogen",Armeebogen!D27))),(Armeebogen!C27="Krieger (0)")),(Armeebogen!A27),0)</f>
        <v>0</v>
      </c>
      <c r="AJ19" s="52">
        <f>IF(AND((Armeebogen!E27="Isengart"),(ISNUMBER(SEARCH("bogen",Armeebogen!D27))),(Armeebogen!C27="Krieger (0)")),(Armeebogen!A27),0)</f>
        <v>0</v>
      </c>
      <c r="AK19" s="52">
        <f>IF(AND((Armeebogen!E27="Isengart"),(ISNUMBER(SEARCH("Armbrust",Armeebogen!D27))),(Armeebogen!C27="Krieger (0)")),(Armeebogen!A27),0)</f>
        <v>0</v>
      </c>
      <c r="AL19" s="52">
        <f>IF(AND((Armeebogen!E27="Kosaren von Umbar"),(ISNUMBER(SEARCH("Bogen",Armeebogen!D27))),(Armeebogen!C27="Krieger (0)")),(Armeebogen!A27),0)</f>
        <v>0</v>
      </c>
      <c r="AM19" s="52">
        <f>IF(AND((Armeebogen!E27="Kosaren von Umbar"),(ISNUMBER(SEARCH("Armbrust",Armeebogen!D27))),(Armeebogen!C27="Krieger (0)")),(Armeebogen!A27),0)</f>
        <v>0</v>
      </c>
      <c r="AN19" s="52">
        <f>IF(AND((Armeebogen!E27="Mordor"),(ISNUMBER(SEARCH("bogen",Armeebogen!D27))),(Armeebogen!C27="Krieger (0)")),(Armeebogen!A27),0)</f>
        <v>0</v>
      </c>
      <c r="AO19" s="52">
        <f>IF(AND((Armeebogen!E27="Moria"),(ISNUMBER(SEARCH("bogen",Armeebogen!D27))),(Armeebogen!C27="Krieger (0)")),(Armeebogen!A27),0)</f>
        <v>0</v>
      </c>
      <c r="AP19" s="52">
        <f>IF(AND((Armeebogen!E27="Sharkas Abtrünnige"),(ISNUMBER(SEARCH("Bogen",Armeebogen!D27))),(Armeebogen!C27="Krieger (0)")),(Armeebogen!A27),0)</f>
        <v>0</v>
      </c>
      <c r="AQ19" s="52">
        <f>IF(AND((Armeebogen!E27="Variags von Khand"),(ISNUMBER(SEARCH("Bogen",Armeebogen!D27))),(Armeebogen!C27="Krieger (0)")),(Armeebogen!A27),0)</f>
        <v>0</v>
      </c>
      <c r="AR19" s="52">
        <f>IF(AND((Armeebogen!E27="Weit-Harad"),(ISNUMBER(SEARCH("Bogen",Armeebogen!D27))),(Armeebogen!C27="Krieger (0)")),(Armeebogen!A27),0)</f>
        <v>0</v>
      </c>
      <c r="AS19" s="52">
        <f>IF(AND((Armeebogen!E27="Angriff auf Lothlorien"),(ISNUMBER(SEARCH("Bogen",Armeebogen!D27))),(Armeebogen!C27="Krieger (0)")),(Armeebogen!A27),0)</f>
        <v>0</v>
      </c>
      <c r="AT19" s="52">
        <f>IF(AND((Armeebogen!E27="Cirith Ungol"),(ISNUMBER(SEARCH("Bogen",Armeebogen!D27))),(Armeebogen!C27="Krieger (0)")),(Armeebogen!A27),0)</f>
        <v>0</v>
      </c>
      <c r="AU19" s="52">
        <f>IF(AND((Armeebogen!E27="Das schwarze Tor öffnet sich"),(ISNUMBER(SEARCH("bogen",Armeebogen!D27))),(Armeebogen!C27="Krieger (0)")),(Armeebogen!A27),0)</f>
        <v>0</v>
      </c>
      <c r="AV19" s="52">
        <f>IF(AND((Armeebogen!E27="Heer des Drachenkaisers"),(ISNUMBER(SEARCH("Bogen",Armeebogen!D27))),(Armeebogen!C27="Krieger (0)")),(Armeebogen!A27),0)</f>
        <v>0</v>
      </c>
      <c r="AW19" s="52">
        <f>IF(AND((Armeebogen!E27="Die Armee Dunlands"),(ISNUMBER(SEARCH("Bogen",Armeebogen!D27))),(Armeebogen!C27="Krieger (0)")),(Armeebogen!A27),0)</f>
        <v>0</v>
      </c>
      <c r="AX19" s="52">
        <f>IF(AND((Armeebogen!E27="Die Gruben von Dol Guldur"),(ISNUMBER(SEARCH("bogen",Armeebogen!D27))),(Armeebogen!C27="Krieger (0)")),(Armeebogen!A27),0)</f>
        <v>0</v>
      </c>
      <c r="AY19" s="52">
        <f>IF(AND((Armeebogen!E27="Die Strolche des Bosses"),(ISNUMBER(SEARCH("Bogen",Armeebogen!D27))),(Armeebogen!C27="Krieger (0)")),(Armeebogen!A27),0)</f>
        <v>0</v>
      </c>
      <c r="AZ19" s="52">
        <f>IF(AND((Armeebogen!E27="Die Tiefen von Moria"),(ISNUMBER(SEARCH("Bogen",Armeebogen!D27))),(Armeebogen!C27="Krieger (0)")),(Armeebogen!A27),0)</f>
        <v>0</v>
      </c>
      <c r="BA19" s="52">
        <f>IF(AND((Armeebogen!E27="Die Wölfe Isengarts"),(ISNUMBER(SEARCH("bogen",Armeebogen!C27))),(Armeebogen!D27="Krieger (0)")),(Armeebogen!A27),0)</f>
        <v>0</v>
      </c>
      <c r="BB19" s="52">
        <f>IF(AND((Armeebogen!E27="Die Bösen Wesen des Düsterwaldes"),(ISNUMBER(SEARCH("Bogen",Armeebogen!D27))),(Armeebogen!C27="Krieger (0)")),(Armeebogen!A27),0)</f>
        <v>0</v>
      </c>
      <c r="BC19" s="52">
        <f>IF(AND((Armeebogen!E27="Gothmogs Armee"),(ISNUMBER(SEARCH("bogen",Armeebogen!D27))),(Armeebogen!C27="Krieger (0)")),(Armeebogen!A27),0)</f>
        <v>0</v>
      </c>
      <c r="BD19" s="52">
        <f>IF(AND((Armeebogen!E27="Große Armee des Südens"),(ISNUMBER(SEARCH("bogen",Armeebogen!D27))),(Armeebogen!C27="Krieger (0)")),(Armeebogen!A27),0)</f>
        <v>0</v>
      </c>
      <c r="BE19" s="52">
        <f>IF(AND((Armeebogen!E27="Lurtz' Kundschafter"),(ISNUMBER(SEARCH("bogen",Armeebogen!D27))),(Armeebogen!C27="Krieger (0)")),(Armeebogen!A27),0)</f>
        <v>0</v>
      </c>
      <c r="BF19" s="52">
        <f>IF(AND((Armeebogen!E27="Sturm auf Helms Klamm"),(ISNUMBER(SEARCH("Bogen",Armeebogen!D27))),(Armeebogen!C27="Krieger (0)")),(Armeebogen!A27),0)</f>
        <v>0</v>
      </c>
      <c r="BG19" s="52">
        <f>IF(AND((Armeebogen!E27="Ugluks Kundschafter"),(ISNUMBER(SEARCH("bogen",Armeebogen!C27))),(Armeebogen!D27="Krieger (0)")),(Armeebogen!A27),0)</f>
        <v>0</v>
      </c>
      <c r="BH19" s="52">
        <f>IF(AND((Armeebogen!E27="Helmswache"),(ISNUMBER(SEARCH("bogen",Armeebogen!C27))),(Armeebogen!D27="Krieger (0)")),(Armeebogen!A27),0)</f>
        <v>0</v>
      </c>
      <c r="BI19" s="2"/>
      <c r="BL19" s="2"/>
      <c r="BM19" s="2"/>
      <c r="BN19" s="2"/>
      <c r="BR19" s="2"/>
      <c r="BT19" s="2"/>
    </row>
    <row r="20">
      <c r="A20" s="45"/>
      <c r="B20" s="45">
        <f>IF(AND((Armeebogen!E28="Armee von Seestadt"),(ISNUMBER(SEARCH("Bogen",Armeebogen!D28))),(Armeebogen!C28="Krieger (0)")),(Armeebogen!A28),0)</f>
        <v>0</v>
      </c>
      <c r="C20" s="51">
        <f>IF(AND((Armeebogen!E28="Arnor"),(ISNUMBER(SEARCH("Bogen",Armeebogen!D28))),(Armeebogen!C28="Krieger (0)")),(Armeebogen!A28),0)</f>
        <v>0</v>
      </c>
      <c r="D20" s="52">
        <f>IF(AND((Armeebogen!E28="Bruchtal"),(ISNUMBER(SEARCH("bogen",Armeebogen!D28))),(Armeebogen!C28="Krieger (0)")),(Armeebogen!A28),0)</f>
        <v>0</v>
      </c>
      <c r="E20" s="52">
        <f>IF(AND((Armeebogen!E28="Das Auenland"),(ISNUMBER(SEARCH("bogen",Armeebogen!D28))),(Armeebogen!C28="Krieger (0)")),(Armeebogen!A28),0)</f>
        <v>0</v>
      </c>
      <c r="F20" s="52">
        <f>IF(AND((Armeebogen!E28="Das Königreich von Kazad-dûm"),(ISNUMBER(SEARCH("bogen",Armeebogen!D28))),(Armeebogen!C28="Krieger (0)")),(Armeebogen!A28),0)</f>
        <v>0</v>
      </c>
      <c r="G20" s="52">
        <f>IF(AND((Armeebogen!E28="Die Lehen"),(ISNUMBER(SEARCH("Bogen",Armeebogen!D28))),(Armeebogen!C28="Krieger (0)")),(Armeebogen!A28),0)</f>
        <v>0</v>
      </c>
      <c r="H20" s="52">
        <f>IF(AND((Armeebogen!E28="Der wiedereroberte Erebor"),(ISNUMBER(SEARCH("Bogen",Armeebogen!D28))),(Armeebogen!C28="Krieger (0)")),(Armeebogen!A28),0)</f>
        <v>0</v>
      </c>
      <c r="I20" s="52">
        <f>IF(AND((Armeebogen!E28="Der Eisenberge"),(ISNUMBER(SEARCH("Armbrust",Armeebogen!D28))),(Armeebogen!C28="Krieger (0)")),(Armeebogen!A28),0)</f>
        <v>0</v>
      </c>
      <c r="J20" s="52">
        <f>IF(AND((Armeebogen!E28="Garnision von Thal"),(ISNUMBER(SEARCH("Bogen",Armeebogen!D28))),(Armeebogen!C28="Krieger (0)")),(Armeebogen!A28),0)</f>
        <v>0</v>
      </c>
      <c r="K20" s="52">
        <f>IF(AND((Armeebogen!E28="Lothlórien"),(ISNUMBER(SEARCH("bogen",Armeebogen!D28))),(Armeebogen!C28="Krieger (0)")),(Armeebogen!A28),0)</f>
        <v>0</v>
      </c>
      <c r="L20" s="52">
        <f>IF(AND((Armeebogen!E28="Minas Tirith"),(ISNUMBER(SEARCH("Bogen",Armeebogen!D28))),(Armeebogen!C28="Krieger (0)")),(Armeebogen!A28),0)</f>
        <v>0</v>
      </c>
      <c r="M20" s="52">
        <f>IF(AND((Armeebogen!E28="Númenor"),(ISNUMBER(SEARCH("Bogen",Armeebogen!D28))),(Armeebogen!C28="Krieger (0)")),(Armeebogen!A28),0)</f>
        <v>0</v>
      </c>
      <c r="N20" s="52">
        <f>IF(AND((Armeebogen!E28="Rohan"),(ISNUMBER(SEARCH("Bogen",Armeebogen!D28))),(Armeebogen!C28="Krieger (0)")),(Armeebogen!A28),0)</f>
        <v>0</v>
      </c>
      <c r="O20" s="45">
        <f>IF(AND((Armeebogen!E28="Thranduils Hallen"),(ISNUMBER(SEARCH("bogen",Armeebogen!D28))),(Armeebogen!C28="Krieger (0)")),(Armeebogen!A28),0)</f>
        <v>0</v>
      </c>
      <c r="P20" s="45">
        <f>IF(AND((Armeebogen!E28="Überlebene von See-Stadt"),(ISNUMBER(SEARCH("bogen",Armeebogen!D28))),(Armeebogen!C28="Krieger (0)")),(Armeebogen!A28),0)</f>
        <v>0</v>
      </c>
      <c r="Q20" s="45">
        <f>IF(AND((Armeebogen!E28="Die Armee von Thal"),(ISNUMBER(SEARCH("bogen",Armeebogen!D28))),(Armeebogen!C28="Krieger (0)")),(Armeebogen!A28),0)</f>
        <v>0</v>
      </c>
      <c r="R20" s="45">
        <f>IF(AND((Armeebogen!E28="Die Beorninger"),(ISNUMBER(SEARCH("bogen",Armeebogen!D28))),(Armeebogen!C28="Krieger (0)")),(Armeebogen!A28),0)</f>
        <v>0</v>
      </c>
      <c r="S20" s="45">
        <f>IF(AND((Armeebogen!E28="Die Menschen des Westens"),(ISNUMBER(SEARCH("bogen",Armeebogen!D28))),(Armeebogen!C28="Krieger (0)")),(Armeebogen!A28),0)</f>
        <v>0</v>
      </c>
      <c r="T20" s="45">
        <f>IF(AND((Armeebogen!E28="Eomers Reiter"),(ISNUMBER(SEARCH("bogen",Armeebogen!D28))),(Armeebogen!C28="Krieger (0)")),(Armeebogen!A28),0)</f>
        <v>0</v>
      </c>
      <c r="U20" s="45">
        <f>IF(AND((Armeebogen!E28="Pfade des Druaden"),(ISNUMBER(SEARCH("bogen",Armeebogen!D28))),(Armeebogen!C28="Krieger (0)")),(Armeebogen!A28),0)</f>
        <v>0</v>
      </c>
      <c r="V20" s="45">
        <f>IF(AND((Armeebogen!E28="Theodens Reiter"),(ISNUMBER(SEARCH("bogen",Armeebogen!D28))),(Armeebogen!C28="Krieger (0)")),(Armeebogen!A28),0)</f>
        <v>0</v>
      </c>
      <c r="W20" s="45">
        <f>IF(AND((Armeebogen!E28="Theodreds Wache"),(ISNUMBER(SEARCH("bogen",Armeebogen!D28))),(Armeebogen!C28="Krieger (0)")),(Armeebogen!A28),0)</f>
        <v>0</v>
      </c>
      <c r="X20" s="45">
        <f>IF(AND((Armeebogen!E28="Verteidiger des Auenlandes"),(ISNUMBER(SEARCH("bogen",Armeebogen!D28))),(Armeebogen!C28="Krieger (0)")),(Armeebogen!A28),0)</f>
        <v>0</v>
      </c>
      <c r="Y20" s="52">
        <f>IF(AND((Armeebogen!E28="Verteidiger der Erebors"),(ISNUMBER(SEARCH("Armbrust",Armeebogen!D28))),(Armeebogen!C28="Krieger (0)")),(Armeebogen!A28),0)</f>
        <v>0</v>
      </c>
      <c r="Z20" s="45">
        <f>IF(AND((Armeebogen!E28="Verteidiger der Erebors"),(ISNUMBER(SEARCH("Bogen",Armeebogen!D28))),(Armeebogen!C28="Krieger (0)")),(Armeebogen!A28),0)</f>
        <v>0</v>
      </c>
      <c r="AA20" s="45">
        <f>IF(AND((Armeebogen!E28="Verteidiger von Helms Klamm"),(ISNUMBER(SEARCH("bogen",Armeebogen!D28))),(Armeebogen!C28="Krieger (0)")),(Armeebogen!A28),0)</f>
        <v>0</v>
      </c>
      <c r="AB20" s="45">
        <f>IF(AND((Armeebogen!E28="Waldläufer von Ithilien"),(ISNUMBER(SEARCH("bogen",Armeebogen!D28))),(Armeebogen!C28="Krieger (0)")),(Armeebogen!A28),0)</f>
        <v>0</v>
      </c>
      <c r="AC20" s="52">
        <f>IF(AND((Armeebogen!E28="Angmar"),(ISNUMBER(SEARCH("bogen",Armeebogen!D28))),(Armeebogen!C28="Krieger (0)")),(Armeebogen!A28),0)</f>
        <v>0</v>
      </c>
      <c r="AD20" s="52">
        <f>IF(AND((Armeebogen!E28="Azogs Jäger"),(ISNUMBER(SEARCH("Orkbogen",Armeebogen!D28))),(Armeebogen!C28="Krieger (0)")),(Armeebogen!A28),0)</f>
        <v>0</v>
      </c>
      <c r="AE20" s="52">
        <f>IF(AND((Armeebogen!E28="Azogs Legion"),(ISNUMBER(SEARCH("bogen",Armeebogen!D28))),(Armeebogen!C28="Krieger (0)")),(Armeebogen!A28),0)</f>
        <v>0</v>
      </c>
      <c r="AF20" s="52">
        <f>IF(AND((Armeebogen!E28="Barad-dûr"),(ISNUMBER(SEARCH("bogen",Armeebogen!D28))),(Armeebogen!C28="Krieger (0)")),(Armeebogen!A28),0)</f>
        <v>0</v>
      </c>
      <c r="AG20" s="52">
        <f>IF(AND((Armeebogen!E28="Die Ostlinge"),(ISNUMBER(SEARCH("Bogen",Armeebogen!D28))),(Armeebogen!C28="Krieger (0)")),(Armeebogen!A28),0)</f>
        <v>0</v>
      </c>
      <c r="AH20" s="52">
        <f>IF(AND((Armeebogen!E28="Die Schlangenhorde"),(ISNUMBER(SEARCH("Bogen",Armeebogen!D28))),(Armeebogen!C28="Krieger (0)")),(Armeebogen!A28),0)</f>
        <v>0</v>
      </c>
      <c r="AI20" s="45">
        <f>IF(AND((Armeebogen!E28="Dunkle Mächte von Dol Guldur"),(ISNUMBER(SEARCH("Orkbogen",Armeebogen!D28))),(Armeebogen!C28="Krieger (0)")),(Armeebogen!A28),0)</f>
        <v>0</v>
      </c>
      <c r="AJ20" s="52">
        <f>IF(AND((Armeebogen!E28="Isengart"),(ISNUMBER(SEARCH("bogen",Armeebogen!D28))),(Armeebogen!C28="Krieger (0)")),(Armeebogen!A28),0)</f>
        <v>0</v>
      </c>
      <c r="AK20" s="52">
        <f>IF(AND((Armeebogen!E28="Isengart"),(ISNUMBER(SEARCH("Armbrust",Armeebogen!D28))),(Armeebogen!C28="Krieger (0)")),(Armeebogen!A28),0)</f>
        <v>0</v>
      </c>
      <c r="AL20" s="52">
        <f>IF(AND((Armeebogen!E28="Kosaren von Umbar"),(ISNUMBER(SEARCH("Bogen",Armeebogen!D28))),(Armeebogen!C28="Krieger (0)")),(Armeebogen!A28),0)</f>
        <v>0</v>
      </c>
      <c r="AM20" s="52">
        <f>IF(AND((Armeebogen!E28="Kosaren von Umbar"),(ISNUMBER(SEARCH("Armbrust",Armeebogen!D28))),(Armeebogen!C28="Krieger (0)")),(Armeebogen!A28),0)</f>
        <v>0</v>
      </c>
      <c r="AN20" s="52">
        <f>IF(AND((Armeebogen!E28="Mordor"),(ISNUMBER(SEARCH("bogen",Armeebogen!D28))),(Armeebogen!C28="Krieger (0)")),(Armeebogen!A28),0)</f>
        <v>0</v>
      </c>
      <c r="AO20" s="52">
        <f>IF(AND((Armeebogen!E28="Moria"),(ISNUMBER(SEARCH("bogen",Armeebogen!D28))),(Armeebogen!C28="Krieger (0)")),(Armeebogen!A28),0)</f>
        <v>0</v>
      </c>
      <c r="AP20" s="52">
        <f>IF(AND((Armeebogen!E28="Sharkas Abtrünnige"),(ISNUMBER(SEARCH("Bogen",Armeebogen!D28))),(Armeebogen!C28="Krieger (0)")),(Armeebogen!A28),0)</f>
        <v>0</v>
      </c>
      <c r="AQ20" s="52">
        <f>IF(AND((Armeebogen!E28="Variags von Khand"),(ISNUMBER(SEARCH("Bogen",Armeebogen!D28))),(Armeebogen!C28="Krieger (0)")),(Armeebogen!A28),0)</f>
        <v>0</v>
      </c>
      <c r="AR20" s="52">
        <f>IF(AND((Armeebogen!E28="Weit-Harad"),(ISNUMBER(SEARCH("Bogen",Armeebogen!D28))),(Armeebogen!C28="Krieger (0)")),(Armeebogen!A28),0)</f>
        <v>0</v>
      </c>
      <c r="AS20" s="52">
        <f>IF(AND((Armeebogen!E28="Angriff auf Lothlorien"),(ISNUMBER(SEARCH("Bogen",Armeebogen!D28))),(Armeebogen!C28="Krieger (0)")),(Armeebogen!A28),0)</f>
        <v>0</v>
      </c>
      <c r="AT20" s="52">
        <f>IF(AND((Armeebogen!E28="Cirith Ungol"),(ISNUMBER(SEARCH("Bogen",Armeebogen!D28))),(Armeebogen!C28="Krieger (0)")),(Armeebogen!A28),0)</f>
        <v>0</v>
      </c>
      <c r="AU20" s="52">
        <f>IF(AND((Armeebogen!E28="Das schwarze Tor öffnet sich"),(ISNUMBER(SEARCH("bogen",Armeebogen!D28))),(Armeebogen!C28="Krieger (0)")),(Armeebogen!A28),0)</f>
        <v>0</v>
      </c>
      <c r="AV20" s="52">
        <f>IF(AND((Armeebogen!E28="Heer des Drachenkaisers"),(ISNUMBER(SEARCH("Bogen",Armeebogen!D28))),(Armeebogen!C28="Krieger (0)")),(Armeebogen!A28),0)</f>
        <v>0</v>
      </c>
      <c r="AW20" s="52">
        <f>IF(AND((Armeebogen!E28="Die Armee Dunlands"),(ISNUMBER(SEARCH("Bogen",Armeebogen!D28))),(Armeebogen!C28="Krieger (0)")),(Armeebogen!A28),0)</f>
        <v>0</v>
      </c>
      <c r="AX20" s="52">
        <f>IF(AND((Armeebogen!E28="Die Gruben von Dol Guldur"),(ISNUMBER(SEARCH("bogen",Armeebogen!D28))),(Armeebogen!C28="Krieger (0)")),(Armeebogen!A28),0)</f>
        <v>0</v>
      </c>
      <c r="AY20" s="52">
        <f>IF(AND((Armeebogen!E28="Die Strolche des Bosses"),(ISNUMBER(SEARCH("Bogen",Armeebogen!D28))),(Armeebogen!C28="Krieger (0)")),(Armeebogen!A28),0)</f>
        <v>0</v>
      </c>
      <c r="AZ20" s="52">
        <f>IF(AND((Armeebogen!E28="Die Tiefen von Moria"),(ISNUMBER(SEARCH("Bogen",Armeebogen!D28))),(Armeebogen!C28="Krieger (0)")),(Armeebogen!A28),0)</f>
        <v>0</v>
      </c>
      <c r="BA20" s="52">
        <f>IF(AND((Armeebogen!E28="Die Wölfe Isengarts"),(ISNUMBER(SEARCH("bogen",Armeebogen!C28))),(Armeebogen!D28="Krieger (0)")),(Armeebogen!A28),0)</f>
        <v>0</v>
      </c>
      <c r="BB20" s="52">
        <f>IF(AND((Armeebogen!E28="Die Bösen Wesen des Düsterwaldes"),(ISNUMBER(SEARCH("Bogen",Armeebogen!D28))),(Armeebogen!C28="Krieger (0)")),(Armeebogen!A28),0)</f>
        <v>0</v>
      </c>
      <c r="BC20" s="52">
        <f>IF(AND((Armeebogen!E28="Gothmogs Armee"),(ISNUMBER(SEARCH("bogen",Armeebogen!D28))),(Armeebogen!C28="Krieger (0)")),(Armeebogen!A28),0)</f>
        <v>0</v>
      </c>
      <c r="BD20" s="52">
        <f>IF(AND((Armeebogen!E28="Große Armee des Südens"),(ISNUMBER(SEARCH("bogen",Armeebogen!D28))),(Armeebogen!C28="Krieger (0)")),(Armeebogen!A28),0)</f>
        <v>0</v>
      </c>
      <c r="BE20" s="52">
        <f>IF(AND((Armeebogen!E28="Lurtz' Kundschafter"),(ISNUMBER(SEARCH("bogen",Armeebogen!D28))),(Armeebogen!C28="Krieger (0)")),(Armeebogen!A28),0)</f>
        <v>0</v>
      </c>
      <c r="BF20" s="52">
        <f>IF(AND((Armeebogen!E28="Sturm auf Helms Klamm"),(ISNUMBER(SEARCH("Bogen",Armeebogen!D28))),(Armeebogen!C28="Krieger (0)")),(Armeebogen!A28),0)</f>
        <v>0</v>
      </c>
      <c r="BG20" s="52">
        <f>IF(AND((Armeebogen!E28="Ugluks Kundschafter"),(ISNUMBER(SEARCH("bogen",Armeebogen!C28))),(Armeebogen!D28="Krieger (0)")),(Armeebogen!A28),0)</f>
        <v>0</v>
      </c>
      <c r="BH20" s="52">
        <f>IF(AND((Armeebogen!E28="Helmswache"),(ISNUMBER(SEARCH("bogen",Armeebogen!C28))),(Armeebogen!D28="Krieger (0)")),(Armeebogen!A28),0)</f>
        <v>0</v>
      </c>
      <c r="BI20" s="2"/>
      <c r="BL20" s="2"/>
      <c r="BM20" s="2"/>
      <c r="BN20" s="2"/>
      <c r="BR20" s="2"/>
      <c r="BT20" s="2"/>
    </row>
    <row r="21" ht="15.75" customHeight="1">
      <c r="A21" s="45"/>
      <c r="B21" s="45">
        <f>IF(AND((Armeebogen!E29="Armee von Seestadt"),(ISNUMBER(SEARCH("Bogen",Armeebogen!D29))),(Armeebogen!C29="Krieger (0)")),(Armeebogen!A29),0)</f>
        <v>0</v>
      </c>
      <c r="C21" s="51">
        <f>IF(AND((Armeebogen!E29="Arnor"),(ISNUMBER(SEARCH("Bogen",Armeebogen!D29))),(Armeebogen!C29="Krieger (0)")),(Armeebogen!A29),0)</f>
        <v>0</v>
      </c>
      <c r="D21" s="52">
        <f>IF(AND((Armeebogen!E29="Bruchtal"),(ISNUMBER(SEARCH("bogen",Armeebogen!D29))),(Armeebogen!C29="Krieger (0)")),(Armeebogen!A29),0)</f>
        <v>0</v>
      </c>
      <c r="E21" s="52">
        <f>IF(AND((Armeebogen!E29="Das Auenland"),(ISNUMBER(SEARCH("bogen",Armeebogen!D29))),(Armeebogen!C29="Krieger (0)")),(Armeebogen!A29),0)</f>
        <v>0</v>
      </c>
      <c r="F21" s="52">
        <f>IF(AND((Armeebogen!E29="Das Königreich von Kazad-dûm"),(ISNUMBER(SEARCH("bogen",Armeebogen!D29))),(Armeebogen!C29="Krieger (0)")),(Armeebogen!A29),0)</f>
        <v>0</v>
      </c>
      <c r="G21" s="52">
        <f>IF(AND((Armeebogen!E29="Die Lehen"),(ISNUMBER(SEARCH("Bogen",Armeebogen!D29))),(Armeebogen!C29="Krieger (0)")),(Armeebogen!A29),0)</f>
        <v>0</v>
      </c>
      <c r="H21" s="52">
        <f>IF(AND((Armeebogen!E29="Der wiedereroberte Erebor"),(ISNUMBER(SEARCH("Bogen",Armeebogen!D29))),(Armeebogen!C29="Krieger (0)")),(Armeebogen!A29),0)</f>
        <v>0</v>
      </c>
      <c r="I21" s="52">
        <f>IF(AND((Armeebogen!E29="Der Eisenberge"),(ISNUMBER(SEARCH("Armbrust",Armeebogen!D29))),(Armeebogen!C29="Krieger (0)")),(Armeebogen!A29),0)</f>
        <v>0</v>
      </c>
      <c r="J21" s="52">
        <f>IF(AND((Armeebogen!E29="Garnision von Thal"),(ISNUMBER(SEARCH("Bogen",Armeebogen!D29))),(Armeebogen!C29="Krieger (0)")),(Armeebogen!A29),0)</f>
        <v>0</v>
      </c>
      <c r="K21" s="52">
        <f>IF(AND((Armeebogen!E29="Lothlórien"),(ISNUMBER(SEARCH("bogen",Armeebogen!D29))),(Armeebogen!C29="Krieger (0)")),(Armeebogen!A29),0)</f>
        <v>0</v>
      </c>
      <c r="L21" s="52">
        <f>IF(AND((Armeebogen!E29="Minas Tirith"),(ISNUMBER(SEARCH("Bogen",Armeebogen!D29))),(Armeebogen!C29="Krieger (0)")),(Armeebogen!A29),0)</f>
        <v>0</v>
      </c>
      <c r="M21" s="52">
        <f>IF(AND((Armeebogen!E29="Númenor"),(ISNUMBER(SEARCH("Bogen",Armeebogen!D29))),(Armeebogen!C29="Krieger (0)")),(Armeebogen!A29),0)</f>
        <v>0</v>
      </c>
      <c r="N21" s="52">
        <f>IF(AND((Armeebogen!E29="Rohan"),(ISNUMBER(SEARCH("Bogen",Armeebogen!D29))),(Armeebogen!C29="Krieger (0)")),(Armeebogen!A29),0)</f>
        <v>0</v>
      </c>
      <c r="O21" s="45">
        <f>IF(AND((Armeebogen!E29="Thranduils Hallen"),(ISNUMBER(SEARCH("bogen",Armeebogen!D29))),(Armeebogen!C29="Krieger (0)")),(Armeebogen!A29),0)</f>
        <v>0</v>
      </c>
      <c r="P21" s="45">
        <f>IF(AND((Armeebogen!E29="Überlebene von See-Stadt"),(ISNUMBER(SEARCH("bogen",Armeebogen!D29))),(Armeebogen!C29="Krieger (0)")),(Armeebogen!A29),0)</f>
        <v>0</v>
      </c>
      <c r="Q21" s="45">
        <f>IF(AND((Armeebogen!E29="Die Armee von Thal"),(ISNUMBER(SEARCH("bogen",Armeebogen!D29))),(Armeebogen!C29="Krieger (0)")),(Armeebogen!A29),0)</f>
        <v>0</v>
      </c>
      <c r="R21" s="45">
        <f>IF(AND((Armeebogen!E29="Die Beorninger"),(ISNUMBER(SEARCH("bogen",Armeebogen!D29))),(Armeebogen!C29="Krieger (0)")),(Armeebogen!A29),0)</f>
        <v>0</v>
      </c>
      <c r="S21" s="45">
        <f>IF(AND((Armeebogen!E29="Die Menschen des Westens"),(ISNUMBER(SEARCH("bogen",Armeebogen!D29))),(Armeebogen!C29="Krieger (0)")),(Armeebogen!A29),0)</f>
        <v>0</v>
      </c>
      <c r="T21" s="45">
        <f>IF(AND((Armeebogen!E29="Eomers Reiter"),(ISNUMBER(SEARCH("bogen",Armeebogen!D29))),(Armeebogen!C29="Krieger (0)")),(Armeebogen!A29),0)</f>
        <v>0</v>
      </c>
      <c r="U21" s="45">
        <f>IF(AND((Armeebogen!E29="Pfade des Druaden"),(ISNUMBER(SEARCH("bogen",Armeebogen!D29))),(Armeebogen!C29="Krieger (0)")),(Armeebogen!A29),0)</f>
        <v>0</v>
      </c>
      <c r="V21" s="45">
        <f>IF(AND((Armeebogen!E29="Theodens Reiter"),(ISNUMBER(SEARCH("bogen",Armeebogen!D29))),(Armeebogen!C29="Krieger (0)")),(Armeebogen!A29),0)</f>
        <v>0</v>
      </c>
      <c r="W21" s="45">
        <f>IF(AND((Armeebogen!E29="Theodreds Wache"),(ISNUMBER(SEARCH("bogen",Armeebogen!D29))),(Armeebogen!C29="Krieger (0)")),(Armeebogen!A29),0)</f>
        <v>0</v>
      </c>
      <c r="X21" s="45">
        <f>IF(AND((Armeebogen!E29="Verteidiger des Auenlandes"),(ISNUMBER(SEARCH("bogen",Armeebogen!D29))),(Armeebogen!C29="Krieger (0)")),(Armeebogen!A29),0)</f>
        <v>0</v>
      </c>
      <c r="Y21" s="52">
        <f>IF(AND((Armeebogen!E29="Verteidiger der Erebors"),(ISNUMBER(SEARCH("Armbrust",Armeebogen!D29))),(Armeebogen!C29="Krieger (0)")),(Armeebogen!A29),0)</f>
        <v>0</v>
      </c>
      <c r="Z21" s="45">
        <f>IF(AND((Armeebogen!E29="Verteidiger der Erebors"),(ISNUMBER(SEARCH("Bogen",Armeebogen!D29))),(Armeebogen!C29="Krieger (0)")),(Armeebogen!A29),0)</f>
        <v>0</v>
      </c>
      <c r="AA21" s="45">
        <f>IF(AND((Armeebogen!E29="Verteidiger von Helms Klamm"),(ISNUMBER(SEARCH("bogen",Armeebogen!D29))),(Armeebogen!C29="Krieger (0)")),(Armeebogen!A29),0)</f>
        <v>0</v>
      </c>
      <c r="AB21" s="45">
        <f>IF(AND((Armeebogen!E29="Waldläufer von Ithilien"),(ISNUMBER(SEARCH("bogen",Armeebogen!D29))),(Armeebogen!C29="Krieger (0)")),(Armeebogen!A29),0)</f>
        <v>0</v>
      </c>
      <c r="AC21" s="52">
        <f>IF(AND((Armeebogen!E29="Angmar"),(ISNUMBER(SEARCH("bogen",Armeebogen!D29))),(Armeebogen!C29="Krieger (0)")),(Armeebogen!A29),0)</f>
        <v>0</v>
      </c>
      <c r="AD21" s="52">
        <f>IF(AND((Armeebogen!E29="Azogs Jäger"),(ISNUMBER(SEARCH("Orkbogen",Armeebogen!D29))),(Armeebogen!C29="Krieger (0)")),(Armeebogen!A29),0)</f>
        <v>0</v>
      </c>
      <c r="AE21" s="52">
        <f>IF(AND((Armeebogen!E29="Azogs Legion"),(ISNUMBER(SEARCH("bogen",Armeebogen!D29))),(Armeebogen!C29="Krieger (0)")),(Armeebogen!A29),0)</f>
        <v>0</v>
      </c>
      <c r="AF21" s="52">
        <f>IF(AND((Armeebogen!E29="Barad-dûr"),(ISNUMBER(SEARCH("bogen",Armeebogen!D29))),(Armeebogen!C29="Krieger (0)")),(Armeebogen!A29),0)</f>
        <v>0</v>
      </c>
      <c r="AG21" s="52">
        <f>IF(AND((Armeebogen!E29="Die Ostlinge"),(ISNUMBER(SEARCH("Bogen",Armeebogen!D29))),(Armeebogen!C29="Krieger (0)")),(Armeebogen!A29),0)</f>
        <v>0</v>
      </c>
      <c r="AH21" s="52">
        <f>IF(AND((Armeebogen!E29="Die Schlangenhorde"),(ISNUMBER(SEARCH("Bogen",Armeebogen!D29))),(Armeebogen!C29="Krieger (0)")),(Armeebogen!A29),0)</f>
        <v>0</v>
      </c>
      <c r="AI21" s="45">
        <f>IF(AND((Armeebogen!E29="Dunkle Mächte von Dol Guldur"),(ISNUMBER(SEARCH("Orkbogen",Armeebogen!D29))),(Armeebogen!C29="Krieger (0)")),(Armeebogen!A29),0)</f>
        <v>0</v>
      </c>
      <c r="AJ21" s="52">
        <f>IF(AND((Armeebogen!E29="Isengart"),(ISNUMBER(SEARCH("bogen",Armeebogen!D29))),(Armeebogen!C29="Krieger (0)")),(Armeebogen!A29),0)</f>
        <v>0</v>
      </c>
      <c r="AK21" s="52">
        <f>IF(AND((Armeebogen!E29="Isengart"),(ISNUMBER(SEARCH("Armbrust",Armeebogen!D29))),(Armeebogen!C29="Krieger (0)")),(Armeebogen!A29),0)</f>
        <v>0</v>
      </c>
      <c r="AL21" s="52">
        <f>IF(AND((Armeebogen!E29="Kosaren von Umbar"),(ISNUMBER(SEARCH("Bogen",Armeebogen!D29))),(Armeebogen!C29="Krieger (0)")),(Armeebogen!A29),0)</f>
        <v>0</v>
      </c>
      <c r="AM21" s="52">
        <f>IF(AND((Armeebogen!E29="Kosaren von Umbar"),(ISNUMBER(SEARCH("Armbrust",Armeebogen!D29))),(Armeebogen!C29="Krieger (0)")),(Armeebogen!A29),0)</f>
        <v>0</v>
      </c>
      <c r="AN21" s="52">
        <f>IF(AND((Armeebogen!E29="Mordor"),(ISNUMBER(SEARCH("bogen",Armeebogen!D29))),(Armeebogen!C29="Krieger (0)")),(Armeebogen!A29),0)</f>
        <v>0</v>
      </c>
      <c r="AO21" s="52">
        <f>IF(AND((Armeebogen!E29="Moria"),(ISNUMBER(SEARCH("bogen",Armeebogen!D29))),(Armeebogen!C29="Krieger (0)")),(Armeebogen!A29),0)</f>
        <v>0</v>
      </c>
      <c r="AP21" s="52">
        <f>IF(AND((Armeebogen!E29="Sharkas Abtrünnige"),(ISNUMBER(SEARCH("Bogen",Armeebogen!D29))),(Armeebogen!C29="Krieger (0)")),(Armeebogen!A29),0)</f>
        <v>0</v>
      </c>
      <c r="AQ21" s="52">
        <f>IF(AND((Armeebogen!E29="Variags von Khand"),(ISNUMBER(SEARCH("Bogen",Armeebogen!D29))),(Armeebogen!C29="Krieger (0)")),(Armeebogen!A29),0)</f>
        <v>0</v>
      </c>
      <c r="AR21" s="52">
        <f>IF(AND((Armeebogen!E29="Weit-Harad"),(ISNUMBER(SEARCH("Bogen",Armeebogen!D29))),(Armeebogen!C29="Krieger (0)")),(Armeebogen!A29),0)</f>
        <v>0</v>
      </c>
      <c r="AS21" s="52">
        <f>IF(AND((Armeebogen!E29="Angriff auf Lothlorien"),(ISNUMBER(SEARCH("Bogen",Armeebogen!D29))),(Armeebogen!C29="Krieger (0)")),(Armeebogen!A29),0)</f>
        <v>0</v>
      </c>
      <c r="AT21" s="52">
        <f>IF(AND((Armeebogen!E29="Cirith Ungol"),(ISNUMBER(SEARCH("Bogen",Armeebogen!D29))),(Armeebogen!C29="Krieger (0)")),(Armeebogen!A29),0)</f>
        <v>0</v>
      </c>
      <c r="AU21" s="52">
        <f>IF(AND((Armeebogen!E29="Das schwarze Tor öffnet sich"),(ISNUMBER(SEARCH("bogen",Armeebogen!D29))),(Armeebogen!C29="Krieger (0)")),(Armeebogen!A29),0)</f>
        <v>0</v>
      </c>
      <c r="AV21" s="52">
        <f>IF(AND((Armeebogen!E29="Heer des Drachenkaisers"),(ISNUMBER(SEARCH("Bogen",Armeebogen!D29))),(Armeebogen!C29="Krieger (0)")),(Armeebogen!A29),0)</f>
        <v>0</v>
      </c>
      <c r="AW21" s="52">
        <f>IF(AND((Armeebogen!E29="Die Armee Dunlands"),(ISNUMBER(SEARCH("Bogen",Armeebogen!D29))),(Armeebogen!C29="Krieger (0)")),(Armeebogen!A29),0)</f>
        <v>0</v>
      </c>
      <c r="AX21" s="52">
        <f>IF(AND((Armeebogen!E29="Die Gruben von Dol Guldur"),(ISNUMBER(SEARCH("bogen",Armeebogen!D29))),(Armeebogen!C29="Krieger (0)")),(Armeebogen!A29),0)</f>
        <v>0</v>
      </c>
      <c r="AY21" s="52">
        <f>IF(AND((Armeebogen!E29="Die Strolche des Bosses"),(ISNUMBER(SEARCH("Bogen",Armeebogen!D29))),(Armeebogen!C29="Krieger (0)")),(Armeebogen!A29),0)</f>
        <v>0</v>
      </c>
      <c r="AZ21" s="52">
        <f>IF(AND((Armeebogen!E29="Die Tiefen von Moria"),(ISNUMBER(SEARCH("Bogen",Armeebogen!D29))),(Armeebogen!C29="Krieger (0)")),(Armeebogen!A29),0)</f>
        <v>0</v>
      </c>
      <c r="BA21" s="52">
        <f>IF(AND((Armeebogen!E29="Die Wölfe Isengarts"),(ISNUMBER(SEARCH("bogen",Armeebogen!C29))),(Armeebogen!D29="Krieger (0)")),(Armeebogen!A29),0)</f>
        <v>0</v>
      </c>
      <c r="BB21" s="52">
        <f>IF(AND((Armeebogen!E29="Die Bösen Wesen des Düsterwaldes"),(ISNUMBER(SEARCH("Bogen",Armeebogen!D29))),(Armeebogen!C29="Krieger (0)")),(Armeebogen!A29),0)</f>
        <v>0</v>
      </c>
      <c r="BC21" s="52">
        <f>IF(AND((Armeebogen!E29="Gothmogs Armee"),(ISNUMBER(SEARCH("bogen",Armeebogen!D29))),(Armeebogen!C29="Krieger (0)")),(Armeebogen!A29),0)</f>
        <v>0</v>
      </c>
      <c r="BD21" s="52">
        <f>IF(AND((Armeebogen!E29="Große Armee des Südens"),(ISNUMBER(SEARCH("bogen",Armeebogen!D29))),(Armeebogen!C29="Krieger (0)")),(Armeebogen!A29),0)</f>
        <v>0</v>
      </c>
      <c r="BE21" s="52">
        <f>IF(AND((Armeebogen!E29="Lurtz' Kundschafter"),(ISNUMBER(SEARCH("bogen",Armeebogen!D29))),(Armeebogen!C29="Krieger (0)")),(Armeebogen!A29),0)</f>
        <v>0</v>
      </c>
      <c r="BF21" s="52">
        <f>IF(AND((Armeebogen!E29="Sturm auf Helms Klamm"),(ISNUMBER(SEARCH("Bogen",Armeebogen!D29))),(Armeebogen!C29="Krieger (0)")),(Armeebogen!A29),0)</f>
        <v>0</v>
      </c>
      <c r="BG21" s="52">
        <f>IF(AND((Armeebogen!E29="Ugluks Kundschafter"),(ISNUMBER(SEARCH("bogen",Armeebogen!C29))),(Armeebogen!D29="Krieger (0)")),(Armeebogen!A29),0)</f>
        <v>0</v>
      </c>
      <c r="BH21" s="52">
        <f>IF(AND((Armeebogen!E29="Helmswache"),(ISNUMBER(SEARCH("bogen",Armeebogen!C29))),(Armeebogen!D29="Krieger (0)")),(Armeebogen!A29),0)</f>
        <v>0</v>
      </c>
      <c r="BI21" s="2"/>
      <c r="BL21" s="2"/>
      <c r="BM21" s="2"/>
      <c r="BN21" s="2"/>
      <c r="BR21" s="2"/>
      <c r="BT21" s="2"/>
    </row>
    <row r="22" ht="15.75" customHeight="1">
      <c r="A22" s="45"/>
      <c r="B22" s="45">
        <f>IF(AND((Armeebogen!E30="Armee von Seestadt"),(ISNUMBER(SEARCH("Bogen",Armeebogen!D30))),(Armeebogen!C30="Krieger (0)")),(Armeebogen!A30),0)</f>
        <v>0</v>
      </c>
      <c r="C22" s="51">
        <f>IF(AND((Armeebogen!E30="Arnor"),(ISNUMBER(SEARCH("Bogen",Armeebogen!D30))),(Armeebogen!C30="Krieger (0)")),(Armeebogen!A30),0)</f>
        <v>0</v>
      </c>
      <c r="D22" s="52">
        <f>IF(AND((Armeebogen!E30="Bruchtal"),(ISNUMBER(SEARCH("bogen",Armeebogen!D30))),(Armeebogen!C30="Krieger (0)")),(Armeebogen!A30),0)</f>
        <v>0</v>
      </c>
      <c r="E22" s="52">
        <f>IF(AND((Armeebogen!E30="Das Auenland"),(ISNUMBER(SEARCH("bogen",Armeebogen!D30))),(Armeebogen!C30="Krieger (0)")),(Armeebogen!A30),0)</f>
        <v>0</v>
      </c>
      <c r="F22" s="52">
        <f>IF(AND((Armeebogen!E30="Das Königreich von Kazad-dûm"),(ISNUMBER(SEARCH("bogen",Armeebogen!D30))),(Armeebogen!C30="Krieger (0)")),(Armeebogen!A30),0)</f>
        <v>0</v>
      </c>
      <c r="G22" s="52">
        <f>IF(AND((Armeebogen!E30="Die Lehen"),(ISNUMBER(SEARCH("Bogen",Armeebogen!D30))),(Armeebogen!C30="Krieger (0)")),(Armeebogen!A30),0)</f>
        <v>0</v>
      </c>
      <c r="H22" s="52">
        <f>IF(AND((Armeebogen!E30="Der wiedereroberte Erebor"),(ISNUMBER(SEARCH("Bogen",Armeebogen!D30))),(Armeebogen!C30="Krieger (0)")),(Armeebogen!A30),0)</f>
        <v>0</v>
      </c>
      <c r="I22" s="52">
        <f>IF(AND((Armeebogen!E30="Der Eisenberge"),(ISNUMBER(SEARCH("Armbrust",Armeebogen!D30))),(Armeebogen!C30="Krieger (0)")),(Armeebogen!A30),0)</f>
        <v>0</v>
      </c>
      <c r="J22" s="52">
        <f>IF(AND((Armeebogen!E30="Garnision von Thal"),(ISNUMBER(SEARCH("Bogen",Armeebogen!D30))),(Armeebogen!C30="Krieger (0)")),(Armeebogen!A30),0)</f>
        <v>0</v>
      </c>
      <c r="K22" s="52">
        <f>IF(AND((Armeebogen!E30="Lothlórien"),(ISNUMBER(SEARCH("bogen",Armeebogen!D30))),(Armeebogen!C30="Krieger (0)")),(Armeebogen!A30),0)</f>
        <v>0</v>
      </c>
      <c r="L22" s="52">
        <f>IF(AND((Armeebogen!E30="Minas Tirith"),(ISNUMBER(SEARCH("Bogen",Armeebogen!D30))),(Armeebogen!C30="Krieger (0)")),(Armeebogen!A30),0)</f>
        <v>0</v>
      </c>
      <c r="M22" s="52">
        <f>IF(AND((Armeebogen!E30="Númenor"),(ISNUMBER(SEARCH("Bogen",Armeebogen!D30))),(Armeebogen!C30="Krieger (0)")),(Armeebogen!A30),0)</f>
        <v>0</v>
      </c>
      <c r="N22" s="52">
        <f>IF(AND((Armeebogen!E30="Rohan"),(ISNUMBER(SEARCH("Bogen",Armeebogen!D30))),(Armeebogen!C30="Krieger (0)")),(Armeebogen!A30),0)</f>
        <v>0</v>
      </c>
      <c r="O22" s="45">
        <f>IF(AND((Armeebogen!E30="Thranduils Hallen"),(ISNUMBER(SEARCH("bogen",Armeebogen!D30))),(Armeebogen!C30="Krieger (0)")),(Armeebogen!A30),0)</f>
        <v>0</v>
      </c>
      <c r="P22" s="45">
        <f>IF(AND((Armeebogen!E30="Überlebene von See-Stadt"),(ISNUMBER(SEARCH("bogen",Armeebogen!D30))),(Armeebogen!C30="Krieger (0)")),(Armeebogen!A30),0)</f>
        <v>0</v>
      </c>
      <c r="Q22" s="45">
        <f>IF(AND((Armeebogen!E30="Die Armee von Thal"),(ISNUMBER(SEARCH("bogen",Armeebogen!D30))),(Armeebogen!C30="Krieger (0)")),(Armeebogen!A30),0)</f>
        <v>0</v>
      </c>
      <c r="R22" s="45">
        <f>IF(AND((Armeebogen!E30="Die Beorninger"),(ISNUMBER(SEARCH("bogen",Armeebogen!D30))),(Armeebogen!C30="Krieger (0)")),(Armeebogen!A30),0)</f>
        <v>0</v>
      </c>
      <c r="S22" s="45">
        <f>IF(AND((Armeebogen!E30="Die Menschen des Westens"),(ISNUMBER(SEARCH("bogen",Armeebogen!D30))),(Armeebogen!C30="Krieger (0)")),(Armeebogen!A30),0)</f>
        <v>0</v>
      </c>
      <c r="T22" s="45">
        <f>IF(AND((Armeebogen!E30="Eomers Reiter"),(ISNUMBER(SEARCH("bogen",Armeebogen!D30))),(Armeebogen!C30="Krieger (0)")),(Armeebogen!A30),0)</f>
        <v>0</v>
      </c>
      <c r="U22" s="45">
        <f>IF(AND((Armeebogen!E30="Pfade des Druaden"),(ISNUMBER(SEARCH("bogen",Armeebogen!D30))),(Armeebogen!C30="Krieger (0)")),(Armeebogen!A30),0)</f>
        <v>0</v>
      </c>
      <c r="V22" s="45">
        <f>IF(AND((Armeebogen!E30="Theodens Reiter"),(ISNUMBER(SEARCH("bogen",Armeebogen!D30))),(Armeebogen!C30="Krieger (0)")),(Armeebogen!A30),0)</f>
        <v>0</v>
      </c>
      <c r="W22" s="45">
        <f>IF(AND((Armeebogen!E30="Theodreds Wache"),(ISNUMBER(SEARCH("bogen",Armeebogen!D30))),(Armeebogen!C30="Krieger (0)")),(Armeebogen!A30),0)</f>
        <v>0</v>
      </c>
      <c r="X22" s="45">
        <f>IF(AND((Armeebogen!E30="Verteidiger des Auenlandes"),(ISNUMBER(SEARCH("bogen",Armeebogen!D30))),(Armeebogen!C30="Krieger (0)")),(Armeebogen!A30),0)</f>
        <v>0</v>
      </c>
      <c r="Y22" s="52">
        <f>IF(AND((Armeebogen!E30="Verteidiger der Erebors"),(ISNUMBER(SEARCH("Armbrust",Armeebogen!D30))),(Armeebogen!C30="Krieger (0)")),(Armeebogen!A30),0)</f>
        <v>0</v>
      </c>
      <c r="Z22" s="45">
        <f>IF(AND((Armeebogen!E30="Verteidiger der Erebors"),(ISNUMBER(SEARCH("Bogen",Armeebogen!D30))),(Armeebogen!C30="Krieger (0)")),(Armeebogen!A30),0)</f>
        <v>0</v>
      </c>
      <c r="AA22" s="45">
        <f>IF(AND((Armeebogen!E30="Verteidiger von Helms Klamm"),(ISNUMBER(SEARCH("bogen",Armeebogen!D30))),(Armeebogen!C30="Krieger (0)")),(Armeebogen!A30),0)</f>
        <v>0</v>
      </c>
      <c r="AB22" s="45">
        <f>IF(AND((Armeebogen!E30="Waldläufer von Ithilien"),(ISNUMBER(SEARCH("bogen",Armeebogen!D30))),(Armeebogen!C30="Krieger (0)")),(Armeebogen!A30),0)</f>
        <v>0</v>
      </c>
      <c r="AC22" s="52">
        <f>IF(AND((Armeebogen!E30="Angmar"),(ISNUMBER(SEARCH("bogen",Armeebogen!D30))),(Armeebogen!C30="Krieger (0)")),(Armeebogen!A30),0)</f>
        <v>0</v>
      </c>
      <c r="AD22" s="52">
        <f>IF(AND((Armeebogen!E30="Azogs Jäger"),(ISNUMBER(SEARCH("Orkbogen",Armeebogen!D30))),(Armeebogen!C30="Krieger (0)")),(Armeebogen!A30),0)</f>
        <v>0</v>
      </c>
      <c r="AE22" s="52">
        <f>IF(AND((Armeebogen!E30="Azogs Legion"),(ISNUMBER(SEARCH("bogen",Armeebogen!D30))),(Armeebogen!C30="Krieger (0)")),(Armeebogen!A30),0)</f>
        <v>0</v>
      </c>
      <c r="AF22" s="52">
        <f>IF(AND((Armeebogen!E30="Barad-dûr"),(ISNUMBER(SEARCH("bogen",Armeebogen!D30))),(Armeebogen!C30="Krieger (0)")),(Armeebogen!A30),0)</f>
        <v>0</v>
      </c>
      <c r="AG22" s="52">
        <f>IF(AND((Armeebogen!E30="Die Ostlinge"),(ISNUMBER(SEARCH("Bogen",Armeebogen!D30))),(Armeebogen!C30="Krieger (0)")),(Armeebogen!A30),0)</f>
        <v>0</v>
      </c>
      <c r="AH22" s="52">
        <f>IF(AND((Armeebogen!E30="Die Schlangenhorde"),(ISNUMBER(SEARCH("Bogen",Armeebogen!D30))),(Armeebogen!C30="Krieger (0)")),(Armeebogen!A30),0)</f>
        <v>0</v>
      </c>
      <c r="AI22" s="45">
        <f>IF(AND((Armeebogen!E30="Dunkle Mächte von Dol Guldur"),(ISNUMBER(SEARCH("Orkbogen",Armeebogen!D30))),(Armeebogen!C30="Krieger (0)")),(Armeebogen!A30),0)</f>
        <v>0</v>
      </c>
      <c r="AJ22" s="52">
        <f>IF(AND((Armeebogen!E30="Isengart"),(ISNUMBER(SEARCH("bogen",Armeebogen!D30))),(Armeebogen!C30="Krieger (0)")),(Armeebogen!A30),0)</f>
        <v>0</v>
      </c>
      <c r="AK22" s="52">
        <f>IF(AND((Armeebogen!E30="Isengart"),(ISNUMBER(SEARCH("Armbrust",Armeebogen!D30))),(Armeebogen!C30="Krieger (0)")),(Armeebogen!A30),0)</f>
        <v>0</v>
      </c>
      <c r="AL22" s="52">
        <f>IF(AND((Armeebogen!E30="Kosaren von Umbar"),(ISNUMBER(SEARCH("Bogen",Armeebogen!D30))),(Armeebogen!C30="Krieger (0)")),(Armeebogen!A30),0)</f>
        <v>0</v>
      </c>
      <c r="AM22" s="52">
        <f>IF(AND((Armeebogen!E30="Kosaren von Umbar"),(ISNUMBER(SEARCH("Armbrust",Armeebogen!D30))),(Armeebogen!C30="Krieger (0)")),(Armeebogen!A30),0)</f>
        <v>0</v>
      </c>
      <c r="AN22" s="52">
        <f>IF(AND((Armeebogen!E30="Mordor"),(ISNUMBER(SEARCH("bogen",Armeebogen!D30))),(Armeebogen!C30="Krieger (0)")),(Armeebogen!A30),0)</f>
        <v>0</v>
      </c>
      <c r="AO22" s="52">
        <f>IF(AND((Armeebogen!E30="Moria"),(ISNUMBER(SEARCH("bogen",Armeebogen!D30))),(Armeebogen!C30="Krieger (0)")),(Armeebogen!A30),0)</f>
        <v>0</v>
      </c>
      <c r="AP22" s="52">
        <f>IF(AND((Armeebogen!E30="Sharkas Abtrünnige"),(ISNUMBER(SEARCH("Bogen",Armeebogen!D30))),(Armeebogen!C30="Krieger (0)")),(Armeebogen!A30),0)</f>
        <v>0</v>
      </c>
      <c r="AQ22" s="52">
        <f>IF(AND((Armeebogen!E30="Variags von Khand"),(ISNUMBER(SEARCH("Bogen",Armeebogen!D30))),(Armeebogen!C30="Krieger (0)")),(Armeebogen!A30),0)</f>
        <v>0</v>
      </c>
      <c r="AR22" s="52">
        <f>IF(AND((Armeebogen!E30="Weit-Harad"),(ISNUMBER(SEARCH("Bogen",Armeebogen!D30))),(Armeebogen!C30="Krieger (0)")),(Armeebogen!A30),0)</f>
        <v>0</v>
      </c>
      <c r="AS22" s="52">
        <f>IF(AND((Armeebogen!E30="Angriff auf Lothlorien"),(ISNUMBER(SEARCH("Bogen",Armeebogen!D30))),(Armeebogen!C30="Krieger (0)")),(Armeebogen!A30),0)</f>
        <v>0</v>
      </c>
      <c r="AT22" s="52">
        <f>IF(AND((Armeebogen!E30="Cirith Ungol"),(ISNUMBER(SEARCH("Bogen",Armeebogen!D30))),(Armeebogen!C30="Krieger (0)")),(Armeebogen!A30),0)</f>
        <v>0</v>
      </c>
      <c r="AU22" s="52">
        <f>IF(AND((Armeebogen!E30="Das schwarze Tor öffnet sich"),(ISNUMBER(SEARCH("bogen",Armeebogen!D30))),(Armeebogen!C30="Krieger (0)")),(Armeebogen!A30),0)</f>
        <v>0</v>
      </c>
      <c r="AV22" s="52">
        <f>IF(AND((Armeebogen!E30="Heer des Drachenkaisers"),(ISNUMBER(SEARCH("Bogen",Armeebogen!D30))),(Armeebogen!C30="Krieger (0)")),(Armeebogen!A30),0)</f>
        <v>0</v>
      </c>
      <c r="AW22" s="52">
        <f>IF(AND((Armeebogen!E30="Die Armee Dunlands"),(ISNUMBER(SEARCH("Bogen",Armeebogen!D30))),(Armeebogen!C30="Krieger (0)")),(Armeebogen!A30),0)</f>
        <v>0</v>
      </c>
      <c r="AX22" s="52">
        <f>IF(AND((Armeebogen!E30="Die Gruben von Dol Guldur"),(ISNUMBER(SEARCH("bogen",Armeebogen!D30))),(Armeebogen!C30="Krieger (0)")),(Armeebogen!A30),0)</f>
        <v>0</v>
      </c>
      <c r="AY22" s="52">
        <f>IF(AND((Armeebogen!E30="Die Strolche des Bosses"),(ISNUMBER(SEARCH("Bogen",Armeebogen!D30))),(Armeebogen!C30="Krieger (0)")),(Armeebogen!A30),0)</f>
        <v>0</v>
      </c>
      <c r="AZ22" s="52">
        <f>IF(AND((Armeebogen!E30="Die Tiefen von Moria"),(ISNUMBER(SEARCH("Bogen",Armeebogen!D30))),(Armeebogen!C30="Krieger (0)")),(Armeebogen!A30),0)</f>
        <v>0</v>
      </c>
      <c r="BA22" s="52">
        <f>IF(AND((Armeebogen!E30="Die Wölfe Isengarts"),(ISNUMBER(SEARCH("bogen",Armeebogen!C30))),(Armeebogen!D30="Krieger (0)")),(Armeebogen!A30),0)</f>
        <v>0</v>
      </c>
      <c r="BB22" s="52">
        <f>IF(AND((Armeebogen!E30="Die Bösen Wesen des Düsterwaldes"),(ISNUMBER(SEARCH("Bogen",Armeebogen!D30))),(Armeebogen!C30="Krieger (0)")),(Armeebogen!A30),0)</f>
        <v>0</v>
      </c>
      <c r="BC22" s="52">
        <f>IF(AND((Armeebogen!E30="Gothmogs Armee"),(ISNUMBER(SEARCH("bogen",Armeebogen!D30))),(Armeebogen!C30="Krieger (0)")),(Armeebogen!A30),0)</f>
        <v>0</v>
      </c>
      <c r="BD22" s="52">
        <f>IF(AND((Armeebogen!E30="Große Armee des Südens"),(ISNUMBER(SEARCH("bogen",Armeebogen!D30))),(Armeebogen!C30="Krieger (0)")),(Armeebogen!A30),0)</f>
        <v>0</v>
      </c>
      <c r="BE22" s="52">
        <f>IF(AND((Armeebogen!E30="Lurtz' Kundschafter"),(ISNUMBER(SEARCH("bogen",Armeebogen!D30))),(Armeebogen!C30="Krieger (0)")),(Armeebogen!A30),0)</f>
        <v>0</v>
      </c>
      <c r="BF22" s="52">
        <f>IF(AND((Armeebogen!E30="Sturm auf Helms Klamm"),(ISNUMBER(SEARCH("Bogen",Armeebogen!D30))),(Armeebogen!C30="Krieger (0)")),(Armeebogen!A30),0)</f>
        <v>0</v>
      </c>
      <c r="BG22" s="52">
        <f>IF(AND((Armeebogen!E30="Ugluks Kundschafter"),(ISNUMBER(SEARCH("bogen",Armeebogen!C30))),(Armeebogen!D30="Krieger (0)")),(Armeebogen!A30),0)</f>
        <v>0</v>
      </c>
      <c r="BH22" s="52">
        <f>IF(AND((Armeebogen!E30="Helmswache"),(ISNUMBER(SEARCH("bogen",Armeebogen!C30))),(Armeebogen!D30="Krieger (0)")),(Armeebogen!A30),0)</f>
        <v>0</v>
      </c>
      <c r="BI22" s="2"/>
      <c r="BL22" s="2"/>
      <c r="BM22" s="2"/>
      <c r="BN22" s="2"/>
      <c r="BR22" s="2"/>
      <c r="BT22" s="2"/>
    </row>
    <row r="23" ht="15.75" customHeight="1">
      <c r="A23" s="45"/>
      <c r="B23" s="45">
        <f>IF(AND((Armeebogen!E31="Armee von Seestadt"),(ISNUMBER(SEARCH("Bogen",Armeebogen!D31))),(Armeebogen!C31="Krieger (0)")),(Armeebogen!A31),0)</f>
        <v>0</v>
      </c>
      <c r="C23" s="51">
        <f>IF(AND((Armeebogen!E31="Arnor"),(ISNUMBER(SEARCH("Bogen",Armeebogen!D31))),(Armeebogen!C31="Krieger (0)")),(Armeebogen!A31),0)</f>
        <v>0</v>
      </c>
      <c r="D23" s="52">
        <f>IF(AND((Armeebogen!E31="Bruchtal"),(ISNUMBER(SEARCH("bogen",Armeebogen!D31))),(Armeebogen!C31="Krieger (0)")),(Armeebogen!A31),0)</f>
        <v>0</v>
      </c>
      <c r="E23" s="52">
        <f>IF(AND((Armeebogen!E31="Das Auenland"),(ISNUMBER(SEARCH("bogen",Armeebogen!D31))),(Armeebogen!C31="Krieger (0)")),(Armeebogen!A31),0)</f>
        <v>0</v>
      </c>
      <c r="F23" s="52">
        <f>IF(AND((Armeebogen!E31="Das Königreich von Kazad-dûm"),(ISNUMBER(SEARCH("bogen",Armeebogen!D31))),(Armeebogen!C31="Krieger (0)")),(Armeebogen!A31),0)</f>
        <v>0</v>
      </c>
      <c r="G23" s="52">
        <f>IF(AND((Armeebogen!E31="Die Lehen"),(ISNUMBER(SEARCH("Bogen",Armeebogen!D31))),(Armeebogen!C31="Krieger (0)")),(Armeebogen!A31),0)</f>
        <v>0</v>
      </c>
      <c r="H23" s="52">
        <f>IF(AND((Armeebogen!E31="Der wiedereroberte Erebor"),(ISNUMBER(SEARCH("Bogen",Armeebogen!D31))),(Armeebogen!C31="Krieger (0)")),(Armeebogen!A31),0)</f>
        <v>0</v>
      </c>
      <c r="I23" s="52">
        <f>IF(AND((Armeebogen!E31="Der Eisenberge"),(ISNUMBER(SEARCH("Armbrust",Armeebogen!D31))),(Armeebogen!C31="Krieger (0)")),(Armeebogen!A31),0)</f>
        <v>0</v>
      </c>
      <c r="J23" s="52">
        <f>IF(AND((Armeebogen!E31="Garnision von Thal"),(ISNUMBER(SEARCH("Bogen",Armeebogen!D31))),(Armeebogen!C31="Krieger (0)")),(Armeebogen!A31),0)</f>
        <v>0</v>
      </c>
      <c r="K23" s="52">
        <f>IF(AND((Armeebogen!E31="Lothlórien"),(ISNUMBER(SEARCH("bogen",Armeebogen!D31))),(Armeebogen!C31="Krieger (0)")),(Armeebogen!A31),0)</f>
        <v>0</v>
      </c>
      <c r="L23" s="52">
        <f>IF(AND((Armeebogen!E31="Minas Tirith"),(ISNUMBER(SEARCH("Bogen",Armeebogen!D31))),(Armeebogen!C31="Krieger (0)")),(Armeebogen!A31),0)</f>
        <v>0</v>
      </c>
      <c r="M23" s="52">
        <f>IF(AND((Armeebogen!E31="Númenor"),(ISNUMBER(SEARCH("Bogen",Armeebogen!D31))),(Armeebogen!C31="Krieger (0)")),(Armeebogen!A31),0)</f>
        <v>0</v>
      </c>
      <c r="N23" s="52">
        <f>IF(AND((Armeebogen!E31="Rohan"),(ISNUMBER(SEARCH("Bogen",Armeebogen!D31))),(Armeebogen!C31="Krieger (0)")),(Armeebogen!A31),0)</f>
        <v>0</v>
      </c>
      <c r="O23" s="45">
        <f>IF(AND((Armeebogen!E31="Thranduils Hallen"),(ISNUMBER(SEARCH("bogen",Armeebogen!D31))),(Armeebogen!C31="Krieger (0)")),(Armeebogen!A31),0)</f>
        <v>0</v>
      </c>
      <c r="P23" s="45">
        <f>IF(AND((Armeebogen!E31="Überlebene von See-Stadt"),(ISNUMBER(SEARCH("bogen",Armeebogen!D31))),(Armeebogen!C31="Krieger (0)")),(Armeebogen!A31),0)</f>
        <v>0</v>
      </c>
      <c r="Q23" s="45">
        <f>IF(AND((Armeebogen!E31="Die Armee von Thal"),(ISNUMBER(SEARCH("bogen",Armeebogen!D31))),(Armeebogen!C31="Krieger (0)")),(Armeebogen!A31),0)</f>
        <v>0</v>
      </c>
      <c r="R23" s="45">
        <f>IF(AND((Armeebogen!E31="Die Beorninger"),(ISNUMBER(SEARCH("bogen",Armeebogen!D31))),(Armeebogen!C31="Krieger (0)")),(Armeebogen!A31),0)</f>
        <v>0</v>
      </c>
      <c r="S23" s="45">
        <f>IF(AND((Armeebogen!E31="Die Menschen des Westens"),(ISNUMBER(SEARCH("bogen",Armeebogen!D31))),(Armeebogen!C31="Krieger (0)")),(Armeebogen!A31),0)</f>
        <v>0</v>
      </c>
      <c r="T23" s="45">
        <f>IF(AND((Armeebogen!E31="Eomers Reiter"),(ISNUMBER(SEARCH("bogen",Armeebogen!D31))),(Armeebogen!C31="Krieger (0)")),(Armeebogen!A31),0)</f>
        <v>0</v>
      </c>
      <c r="U23" s="45">
        <f>IF(AND((Armeebogen!E31="Pfade des Druaden"),(ISNUMBER(SEARCH("bogen",Armeebogen!D31))),(Armeebogen!C31="Krieger (0)")),(Armeebogen!A31),0)</f>
        <v>0</v>
      </c>
      <c r="V23" s="45">
        <f>IF(AND((Armeebogen!E31="Theodens Reiter"),(ISNUMBER(SEARCH("bogen",Armeebogen!D31))),(Armeebogen!C31="Krieger (0)")),(Armeebogen!A31),0)</f>
        <v>0</v>
      </c>
      <c r="W23" s="45">
        <f>IF(AND((Armeebogen!E31="Theodreds Wache"),(ISNUMBER(SEARCH("bogen",Armeebogen!D31))),(Armeebogen!C31="Krieger (0)")),(Armeebogen!A31),0)</f>
        <v>0</v>
      </c>
      <c r="X23" s="45">
        <f>IF(AND((Armeebogen!E31="Verteidiger des Auenlandes"),(ISNUMBER(SEARCH("bogen",Armeebogen!D31))),(Armeebogen!C31="Krieger (0)")),(Armeebogen!A31),0)</f>
        <v>0</v>
      </c>
      <c r="Y23" s="52">
        <f>IF(AND((Armeebogen!E31="Verteidiger der Erebors"),(ISNUMBER(SEARCH("Armbrust",Armeebogen!D31))),(Armeebogen!C31="Krieger (0)")),(Armeebogen!A31),0)</f>
        <v>0</v>
      </c>
      <c r="Z23" s="45">
        <f>IF(AND((Armeebogen!E31="Verteidiger der Erebors"),(ISNUMBER(SEARCH("Bogen",Armeebogen!D31))),(Armeebogen!C31="Krieger (0)")),(Armeebogen!A31),0)</f>
        <v>0</v>
      </c>
      <c r="AA23" s="45">
        <f>IF(AND((Armeebogen!E31="Verteidiger von Helms Klamm"),(ISNUMBER(SEARCH("bogen",Armeebogen!D31))),(Armeebogen!C31="Krieger (0)")),(Armeebogen!A31),0)</f>
        <v>0</v>
      </c>
      <c r="AB23" s="45">
        <f>IF(AND((Armeebogen!E31="Waldläufer von Ithilien"),(ISNUMBER(SEARCH("bogen",Armeebogen!D31))),(Armeebogen!C31="Krieger (0)")),(Armeebogen!A31),0)</f>
        <v>0</v>
      </c>
      <c r="AC23" s="52">
        <f>IF(AND((Armeebogen!E31="Angmar"),(ISNUMBER(SEARCH("bogen",Armeebogen!D31))),(Armeebogen!C31="Krieger (0)")),(Armeebogen!A31),0)</f>
        <v>0</v>
      </c>
      <c r="AD23" s="52">
        <f>IF(AND((Armeebogen!E31="Azogs Jäger"),(ISNUMBER(SEARCH("Orkbogen",Armeebogen!D31))),(Armeebogen!C31="Krieger (0)")),(Armeebogen!A31),0)</f>
        <v>0</v>
      </c>
      <c r="AE23" s="52">
        <f>IF(AND((Armeebogen!E31="Azogs Legion"),(ISNUMBER(SEARCH("bogen",Armeebogen!D31))),(Armeebogen!C31="Krieger (0)")),(Armeebogen!A31),0)</f>
        <v>0</v>
      </c>
      <c r="AF23" s="52">
        <f>IF(AND((Armeebogen!E31="Barad-dûr"),(ISNUMBER(SEARCH("bogen",Armeebogen!D31))),(Armeebogen!C31="Krieger (0)")),(Armeebogen!A31),0)</f>
        <v>0</v>
      </c>
      <c r="AG23" s="52">
        <f>IF(AND((Armeebogen!E31="Die Ostlinge"),(ISNUMBER(SEARCH("Bogen",Armeebogen!D31))),(Armeebogen!C31="Krieger (0)")),(Armeebogen!A31),0)</f>
        <v>0</v>
      </c>
      <c r="AH23" s="52">
        <f>IF(AND((Armeebogen!E31="Die Schlangenhorde"),(ISNUMBER(SEARCH("Bogen",Armeebogen!D31))),(Armeebogen!C31="Krieger (0)")),(Armeebogen!A31),0)</f>
        <v>0</v>
      </c>
      <c r="AI23" s="45">
        <f>IF(AND((Armeebogen!E31="Dunkle Mächte von Dol Guldur"),(ISNUMBER(SEARCH("Orkbogen",Armeebogen!D31))),(Armeebogen!C31="Krieger (0)")),(Armeebogen!A31),0)</f>
        <v>0</v>
      </c>
      <c r="AJ23" s="52">
        <f>IF(AND((Armeebogen!E31="Isengart"),(ISNUMBER(SEARCH("bogen",Armeebogen!D31))),(Armeebogen!C31="Krieger (0)")),(Armeebogen!A31),0)</f>
        <v>0</v>
      </c>
      <c r="AK23" s="52">
        <f>IF(AND((Armeebogen!E31="Isengart"),(ISNUMBER(SEARCH("Armbrust",Armeebogen!D31))),(Armeebogen!C31="Krieger (0)")),(Armeebogen!A31),0)</f>
        <v>0</v>
      </c>
      <c r="AL23" s="52">
        <f>IF(AND((Armeebogen!E31="Kosaren von Umbar"),(ISNUMBER(SEARCH("Bogen",Armeebogen!D31))),(Armeebogen!C31="Krieger (0)")),(Armeebogen!A31),0)</f>
        <v>0</v>
      </c>
      <c r="AM23" s="52">
        <f>IF(AND((Armeebogen!E31="Kosaren von Umbar"),(ISNUMBER(SEARCH("Armbrust",Armeebogen!D31))),(Armeebogen!C31="Krieger (0)")),(Armeebogen!A31),0)</f>
        <v>0</v>
      </c>
      <c r="AN23" s="52">
        <f>IF(AND((Armeebogen!E31="Mordor"),(ISNUMBER(SEARCH("bogen",Armeebogen!D31))),(Armeebogen!C31="Krieger (0)")),(Armeebogen!A31),0)</f>
        <v>0</v>
      </c>
      <c r="AO23" s="52">
        <f>IF(AND((Armeebogen!E31="Moria"),(ISNUMBER(SEARCH("bogen",Armeebogen!D31))),(Armeebogen!C31="Krieger (0)")),(Armeebogen!A31),0)</f>
        <v>0</v>
      </c>
      <c r="AP23" s="52">
        <f>IF(AND((Armeebogen!E31="Sharkas Abtrünnige"),(ISNUMBER(SEARCH("Bogen",Armeebogen!D31))),(Armeebogen!C31="Krieger (0)")),(Armeebogen!A31),0)</f>
        <v>0</v>
      </c>
      <c r="AQ23" s="52">
        <f>IF(AND((Armeebogen!E31="Variags von Khand"),(ISNUMBER(SEARCH("Bogen",Armeebogen!D31))),(Armeebogen!C31="Krieger (0)")),(Armeebogen!A31),0)</f>
        <v>0</v>
      </c>
      <c r="AR23" s="52">
        <f>IF(AND((Armeebogen!E31="Weit-Harad"),(ISNUMBER(SEARCH("Bogen",Armeebogen!D31))),(Armeebogen!C31="Krieger (0)")),(Armeebogen!A31),0)</f>
        <v>0</v>
      </c>
      <c r="AS23" s="52">
        <f>IF(AND((Armeebogen!E31="Angriff auf Lothlorien"),(ISNUMBER(SEARCH("Bogen",Armeebogen!D31))),(Armeebogen!C31="Krieger (0)")),(Armeebogen!A31),0)</f>
        <v>0</v>
      </c>
      <c r="AT23" s="52">
        <f>IF(AND((Armeebogen!E31="Cirith Ungol"),(ISNUMBER(SEARCH("Bogen",Armeebogen!D31))),(Armeebogen!C31="Krieger (0)")),(Armeebogen!A31),0)</f>
        <v>0</v>
      </c>
      <c r="AU23" s="52">
        <f>IF(AND((Armeebogen!E31="Das schwarze Tor öffnet sich"),(ISNUMBER(SEARCH("bogen",Armeebogen!D31))),(Armeebogen!C31="Krieger (0)")),(Armeebogen!A31),0)</f>
        <v>0</v>
      </c>
      <c r="AV23" s="52">
        <f>IF(AND((Armeebogen!E31="Heer des Drachenkaisers"),(ISNUMBER(SEARCH("Bogen",Armeebogen!D31))),(Armeebogen!C31="Krieger (0)")),(Armeebogen!A31),0)</f>
        <v>0</v>
      </c>
      <c r="AW23" s="52">
        <f>IF(AND((Armeebogen!E31="Die Armee Dunlands"),(ISNUMBER(SEARCH("Bogen",Armeebogen!D31))),(Armeebogen!C31="Krieger (0)")),(Armeebogen!A31),0)</f>
        <v>0</v>
      </c>
      <c r="AX23" s="52">
        <f>IF(AND((Armeebogen!E31="Die Gruben von Dol Guldur"),(ISNUMBER(SEARCH("bogen",Armeebogen!D31))),(Armeebogen!C31="Krieger (0)")),(Armeebogen!A31),0)</f>
        <v>0</v>
      </c>
      <c r="AY23" s="52">
        <f>IF(AND((Armeebogen!E31="Die Strolche des Bosses"),(ISNUMBER(SEARCH("Bogen",Armeebogen!D31))),(Armeebogen!C31="Krieger (0)")),(Armeebogen!A31),0)</f>
        <v>0</v>
      </c>
      <c r="AZ23" s="52">
        <f>IF(AND((Armeebogen!E31="Die Tiefen von Moria"),(ISNUMBER(SEARCH("Bogen",Armeebogen!D31))),(Armeebogen!C31="Krieger (0)")),(Armeebogen!A31),0)</f>
        <v>0</v>
      </c>
      <c r="BA23" s="52">
        <f>IF(AND((Armeebogen!E31="Die Wölfe Isengarts"),(ISNUMBER(SEARCH("bogen",Armeebogen!C31))),(Armeebogen!D31="Krieger (0)")),(Armeebogen!A31),0)</f>
        <v>0</v>
      </c>
      <c r="BB23" s="52">
        <f>IF(AND((Armeebogen!E31="Die Bösen Wesen des Düsterwaldes"),(ISNUMBER(SEARCH("Bogen",Armeebogen!D31))),(Armeebogen!C31="Krieger (0)")),(Armeebogen!A31),0)</f>
        <v>0</v>
      </c>
      <c r="BC23" s="52">
        <f>IF(AND((Armeebogen!E31="Gothmogs Armee"),(ISNUMBER(SEARCH("bogen",Armeebogen!D31))),(Armeebogen!C31="Krieger (0)")),(Armeebogen!A31),0)</f>
        <v>0</v>
      </c>
      <c r="BD23" s="52">
        <f>IF(AND((Armeebogen!E31="Große Armee des Südens"),(ISNUMBER(SEARCH("bogen",Armeebogen!D31))),(Armeebogen!C31="Krieger (0)")),(Armeebogen!A31),0)</f>
        <v>0</v>
      </c>
      <c r="BE23" s="52">
        <f>IF(AND((Armeebogen!E31="Lurtz' Kundschafter"),(ISNUMBER(SEARCH("bogen",Armeebogen!D31))),(Armeebogen!C31="Krieger (0)")),(Armeebogen!A31),0)</f>
        <v>0</v>
      </c>
      <c r="BF23" s="52">
        <f>IF(AND((Armeebogen!E31="Sturm auf Helms Klamm"),(ISNUMBER(SEARCH("Bogen",Armeebogen!D31))),(Armeebogen!C31="Krieger (0)")),(Armeebogen!A31),0)</f>
        <v>0</v>
      </c>
      <c r="BG23" s="52">
        <f>IF(AND((Armeebogen!E31="Ugluks Kundschafter"),(ISNUMBER(SEARCH("bogen",Armeebogen!C31))),(Armeebogen!D31="Krieger (0)")),(Armeebogen!A31),0)</f>
        <v>0</v>
      </c>
      <c r="BH23" s="52">
        <f>IF(AND((Armeebogen!E31="Helmswache"),(ISNUMBER(SEARCH("bogen",Armeebogen!C31))),(Armeebogen!D31="Krieger (0)")),(Armeebogen!A31),0)</f>
        <v>0</v>
      </c>
      <c r="BI23" s="2"/>
      <c r="BL23" s="2"/>
      <c r="BM23" s="2"/>
      <c r="BN23" s="2"/>
      <c r="BR23" s="2"/>
      <c r="BT23" s="2"/>
    </row>
    <row r="24" ht="15.75" customHeight="1">
      <c r="A24" s="45"/>
      <c r="B24" s="45">
        <f>IF(AND((Armeebogen!E32="Armee von Seestadt"),(ISNUMBER(SEARCH("Bogen",Armeebogen!D32))),(Armeebogen!C32="Krieger (0)")),(Armeebogen!A32),0)</f>
        <v>0</v>
      </c>
      <c r="C24" s="51">
        <f>IF(AND((Armeebogen!E32="Arnor"),(ISNUMBER(SEARCH("Bogen",Armeebogen!D32))),(Armeebogen!C32="Krieger (0)")),(Armeebogen!A32),0)</f>
        <v>0</v>
      </c>
      <c r="D24" s="52">
        <f>IF(AND((Armeebogen!E32="Bruchtal"),(ISNUMBER(SEARCH("bogen",Armeebogen!D32))),(Armeebogen!C32="Krieger (0)")),(Armeebogen!A32),0)</f>
        <v>0</v>
      </c>
      <c r="E24" s="52">
        <f>IF(AND((Armeebogen!E32="Das Auenland"),(ISNUMBER(SEARCH("bogen",Armeebogen!D32))),(Armeebogen!C32="Krieger (0)")),(Armeebogen!A32),0)</f>
        <v>0</v>
      </c>
      <c r="F24" s="52">
        <f>IF(AND((Armeebogen!E32="Das Königreich von Kazad-dûm"),(ISNUMBER(SEARCH("bogen",Armeebogen!D32))),(Armeebogen!C32="Krieger (0)")),(Armeebogen!A32),0)</f>
        <v>0</v>
      </c>
      <c r="G24" s="52">
        <f>IF(AND((Armeebogen!E32="Die Lehen"),(ISNUMBER(SEARCH("Bogen",Armeebogen!D32))),(Armeebogen!C32="Krieger (0)")),(Armeebogen!A32),0)</f>
        <v>0</v>
      </c>
      <c r="H24" s="52">
        <f>IF(AND((Armeebogen!E32="Der wiedereroberte Erebor"),(ISNUMBER(SEARCH("Bogen",Armeebogen!D32))),(Armeebogen!C32="Krieger (0)")),(Armeebogen!A32),0)</f>
        <v>0</v>
      </c>
      <c r="I24" s="52">
        <f>IF(AND((Armeebogen!E32="Der Eisenberge"),(ISNUMBER(SEARCH("Armbrust",Armeebogen!D32))),(Armeebogen!C32="Krieger (0)")),(Armeebogen!A32),0)</f>
        <v>0</v>
      </c>
      <c r="J24" s="52">
        <f>IF(AND((Armeebogen!E32="Garnision von Thal"),(ISNUMBER(SEARCH("Bogen",Armeebogen!D32))),(Armeebogen!C32="Krieger (0)")),(Armeebogen!A32),0)</f>
        <v>0</v>
      </c>
      <c r="K24" s="52">
        <f>IF(AND((Armeebogen!E32="Lothlórien"),(ISNUMBER(SEARCH("bogen",Armeebogen!D32))),(Armeebogen!C32="Krieger (0)")),(Armeebogen!A32),0)</f>
        <v>0</v>
      </c>
      <c r="L24" s="52">
        <f>IF(AND((Armeebogen!E32="Minas Tirith"),(ISNUMBER(SEARCH("Bogen",Armeebogen!D32))),(Armeebogen!C32="Krieger (0)")),(Armeebogen!A32),0)</f>
        <v>0</v>
      </c>
      <c r="M24" s="52">
        <f>IF(AND((Armeebogen!E32="Númenor"),(ISNUMBER(SEARCH("Bogen",Armeebogen!D32))),(Armeebogen!C32="Krieger (0)")),(Armeebogen!A32),0)</f>
        <v>0</v>
      </c>
      <c r="N24" s="52">
        <f>IF(AND((Armeebogen!E32="Rohan"),(ISNUMBER(SEARCH("Bogen",Armeebogen!D32))),(Armeebogen!C32="Krieger (0)")),(Armeebogen!A32),0)</f>
        <v>0</v>
      </c>
      <c r="O24" s="45">
        <f>IF(AND((Armeebogen!E32="Thranduils Hallen"),(ISNUMBER(SEARCH("bogen",Armeebogen!D32))),(Armeebogen!C32="Krieger (0)")),(Armeebogen!A32),0)</f>
        <v>0</v>
      </c>
      <c r="P24" s="45">
        <f>IF(AND((Armeebogen!E32="Überlebene von See-Stadt"),(ISNUMBER(SEARCH("bogen",Armeebogen!D32))),(Armeebogen!C32="Krieger (0)")),(Armeebogen!A32),0)</f>
        <v>0</v>
      </c>
      <c r="Q24" s="45">
        <f>IF(AND((Armeebogen!E32="Die Armee von Thal"),(ISNUMBER(SEARCH("bogen",Armeebogen!D32))),(Armeebogen!C32="Krieger (0)")),(Armeebogen!A32),0)</f>
        <v>0</v>
      </c>
      <c r="R24" s="45">
        <f>IF(AND((Armeebogen!E32="Die Beorninger"),(ISNUMBER(SEARCH("bogen",Armeebogen!D32))),(Armeebogen!C32="Krieger (0)")),(Armeebogen!A32),0)</f>
        <v>0</v>
      </c>
      <c r="S24" s="45">
        <f>IF(AND((Armeebogen!E32="Die Menschen des Westens"),(ISNUMBER(SEARCH("bogen",Armeebogen!D32))),(Armeebogen!C32="Krieger (0)")),(Armeebogen!A32),0)</f>
        <v>0</v>
      </c>
      <c r="T24" s="45">
        <f>IF(AND((Armeebogen!E32="Eomers Reiter"),(ISNUMBER(SEARCH("bogen",Armeebogen!D32))),(Armeebogen!C32="Krieger (0)")),(Armeebogen!A32),0)</f>
        <v>0</v>
      </c>
      <c r="U24" s="45">
        <f>IF(AND((Armeebogen!E32="Pfade des Druaden"),(ISNUMBER(SEARCH("bogen",Armeebogen!D32))),(Armeebogen!C32="Krieger (0)")),(Armeebogen!A32),0)</f>
        <v>0</v>
      </c>
      <c r="V24" s="45">
        <f>IF(AND((Armeebogen!E32="Theodens Reiter"),(ISNUMBER(SEARCH("bogen",Armeebogen!D32))),(Armeebogen!C32="Krieger (0)")),(Armeebogen!A32),0)</f>
        <v>0</v>
      </c>
      <c r="W24" s="45">
        <f>IF(AND((Armeebogen!E32="Theodreds Wache"),(ISNUMBER(SEARCH("bogen",Armeebogen!D32))),(Armeebogen!C32="Krieger (0)")),(Armeebogen!A32),0)</f>
        <v>0</v>
      </c>
      <c r="X24" s="45">
        <f>IF(AND((Armeebogen!E32="Verteidiger des Auenlandes"),(ISNUMBER(SEARCH("bogen",Armeebogen!D32))),(Armeebogen!C32="Krieger (0)")),(Armeebogen!A32),0)</f>
        <v>0</v>
      </c>
      <c r="Y24" s="52">
        <f>IF(AND((Armeebogen!E32="Verteidiger der Erebors"),(ISNUMBER(SEARCH("Armbrust",Armeebogen!D32))),(Armeebogen!C32="Krieger (0)")),(Armeebogen!A32),0)</f>
        <v>0</v>
      </c>
      <c r="Z24" s="45">
        <f>IF(AND((Armeebogen!E32="Verteidiger der Erebors"),(ISNUMBER(SEARCH("Bogen",Armeebogen!D32))),(Armeebogen!C32="Krieger (0)")),(Armeebogen!A32),0)</f>
        <v>0</v>
      </c>
      <c r="AA24" s="45">
        <f>IF(AND((Armeebogen!E32="Verteidiger von Helms Klamm"),(ISNUMBER(SEARCH("bogen",Armeebogen!D32))),(Armeebogen!C32="Krieger (0)")),(Armeebogen!A32),0)</f>
        <v>0</v>
      </c>
      <c r="AB24" s="45">
        <f>IF(AND((Armeebogen!E32="Waldläufer von Ithilien"),(ISNUMBER(SEARCH("bogen",Armeebogen!D32))),(Armeebogen!C32="Krieger (0)")),(Armeebogen!A32),0)</f>
        <v>0</v>
      </c>
      <c r="AC24" s="52">
        <f>IF(AND((Armeebogen!E32="Angmar"),(ISNUMBER(SEARCH("bogen",Armeebogen!D32))),(Armeebogen!C32="Krieger (0)")),(Armeebogen!A32),0)</f>
        <v>0</v>
      </c>
      <c r="AD24" s="52">
        <f>IF(AND((Armeebogen!E32="Azogs Jäger"),(ISNUMBER(SEARCH("Orkbogen",Armeebogen!D32))),(Armeebogen!C32="Krieger (0)")),(Armeebogen!A32),0)</f>
        <v>0</v>
      </c>
      <c r="AE24" s="52">
        <f>IF(AND((Armeebogen!E32="Azogs Legion"),(ISNUMBER(SEARCH("bogen",Armeebogen!D32))),(Armeebogen!C32="Krieger (0)")),(Armeebogen!A32),0)</f>
        <v>0</v>
      </c>
      <c r="AF24" s="52">
        <f>IF(AND((Armeebogen!E32="Barad-dûr"),(ISNUMBER(SEARCH("bogen",Armeebogen!D32))),(Armeebogen!C32="Krieger (0)")),(Armeebogen!A32),0)</f>
        <v>0</v>
      </c>
      <c r="AG24" s="52">
        <f>IF(AND((Armeebogen!E32="Die Ostlinge"),(ISNUMBER(SEARCH("Bogen",Armeebogen!D32))),(Armeebogen!C32="Krieger (0)")),(Armeebogen!A32),0)</f>
        <v>0</v>
      </c>
      <c r="AH24" s="52">
        <f>IF(AND((Armeebogen!E32="Die Schlangenhorde"),(ISNUMBER(SEARCH("Bogen",Armeebogen!D32))),(Armeebogen!C32="Krieger (0)")),(Armeebogen!A32),0)</f>
        <v>0</v>
      </c>
      <c r="AI24" s="45">
        <f>IF(AND((Armeebogen!E32="Dunkle Mächte von Dol Guldur"),(ISNUMBER(SEARCH("Orkbogen",Armeebogen!D32))),(Armeebogen!C32="Krieger (0)")),(Armeebogen!A32),0)</f>
        <v>0</v>
      </c>
      <c r="AJ24" s="52">
        <f>IF(AND((Armeebogen!E32="Isengart"),(ISNUMBER(SEARCH("bogen",Armeebogen!D32))),(Armeebogen!C32="Krieger (0)")),(Armeebogen!A32),0)</f>
        <v>0</v>
      </c>
      <c r="AK24" s="52">
        <f>IF(AND((Armeebogen!E32="Isengart"),(ISNUMBER(SEARCH("Armbrust",Armeebogen!D32))),(Armeebogen!C32="Krieger (0)")),(Armeebogen!A32),0)</f>
        <v>0</v>
      </c>
      <c r="AL24" s="52">
        <f>IF(AND((Armeebogen!E32="Kosaren von Umbar"),(ISNUMBER(SEARCH("Bogen",Armeebogen!D32))),(Armeebogen!C32="Krieger (0)")),(Armeebogen!A32),0)</f>
        <v>0</v>
      </c>
      <c r="AM24" s="52">
        <f>IF(AND((Armeebogen!E32="Kosaren von Umbar"),(ISNUMBER(SEARCH("Armbrust",Armeebogen!D32))),(Armeebogen!C32="Krieger (0)")),(Armeebogen!A32),0)</f>
        <v>0</v>
      </c>
      <c r="AN24" s="52">
        <f>IF(AND((Armeebogen!E32="Mordor"),(ISNUMBER(SEARCH("bogen",Armeebogen!D32))),(Armeebogen!C32="Krieger (0)")),(Armeebogen!A32),0)</f>
        <v>0</v>
      </c>
      <c r="AO24" s="52">
        <f>IF(AND((Armeebogen!E32="Moria"),(ISNUMBER(SEARCH("bogen",Armeebogen!D32))),(Armeebogen!C32="Krieger (0)")),(Armeebogen!A32),0)</f>
        <v>0</v>
      </c>
      <c r="AP24" s="52">
        <f>IF(AND((Armeebogen!E32="Sharkas Abtrünnige"),(ISNUMBER(SEARCH("Bogen",Armeebogen!D32))),(Armeebogen!C32="Krieger (0)")),(Armeebogen!A32),0)</f>
        <v>0</v>
      </c>
      <c r="AQ24" s="52">
        <f>IF(AND((Armeebogen!E32="Variags von Khand"),(ISNUMBER(SEARCH("Bogen",Armeebogen!D32))),(Armeebogen!C32="Krieger (0)")),(Armeebogen!A32),0)</f>
        <v>0</v>
      </c>
      <c r="AR24" s="52">
        <f>IF(AND((Armeebogen!E32="Weit-Harad"),(ISNUMBER(SEARCH("Bogen",Armeebogen!D32))),(Armeebogen!C32="Krieger (0)")),(Armeebogen!A32),0)</f>
        <v>0</v>
      </c>
      <c r="AS24" s="52">
        <f>IF(AND((Armeebogen!E32="Angriff auf Lothlorien"),(ISNUMBER(SEARCH("Bogen",Armeebogen!D32))),(Armeebogen!C32="Krieger (0)")),(Armeebogen!A32),0)</f>
        <v>0</v>
      </c>
      <c r="AT24" s="52">
        <f>IF(AND((Armeebogen!E32="Cirith Ungol"),(ISNUMBER(SEARCH("Bogen",Armeebogen!D32))),(Armeebogen!C32="Krieger (0)")),(Armeebogen!A32),0)</f>
        <v>0</v>
      </c>
      <c r="AU24" s="52">
        <f>IF(AND((Armeebogen!E32="Das schwarze Tor öffnet sich"),(ISNUMBER(SEARCH("bogen",Armeebogen!D32))),(Armeebogen!C32="Krieger (0)")),(Armeebogen!A32),0)</f>
        <v>0</v>
      </c>
      <c r="AV24" s="52">
        <f>IF(AND((Armeebogen!E32="Heer des Drachenkaisers"),(ISNUMBER(SEARCH("Bogen",Armeebogen!D32))),(Armeebogen!C32="Krieger (0)")),(Armeebogen!A32),0)</f>
        <v>0</v>
      </c>
      <c r="AW24" s="52">
        <f>IF(AND((Armeebogen!E32="Die Armee Dunlands"),(ISNUMBER(SEARCH("Bogen",Armeebogen!D32))),(Armeebogen!C32="Krieger (0)")),(Armeebogen!A32),0)</f>
        <v>0</v>
      </c>
      <c r="AX24" s="52">
        <f>IF(AND((Armeebogen!E32="Die Gruben von Dol Guldur"),(ISNUMBER(SEARCH("bogen",Armeebogen!D32))),(Armeebogen!C32="Krieger (0)")),(Armeebogen!A32),0)</f>
        <v>0</v>
      </c>
      <c r="AY24" s="52">
        <f>IF(AND((Armeebogen!E32="Die Strolche des Bosses"),(ISNUMBER(SEARCH("Bogen",Armeebogen!D32))),(Armeebogen!C32="Krieger (0)")),(Armeebogen!A32),0)</f>
        <v>0</v>
      </c>
      <c r="AZ24" s="52">
        <f>IF(AND((Armeebogen!E32="Die Tiefen von Moria"),(ISNUMBER(SEARCH("Bogen",Armeebogen!D32))),(Armeebogen!C32="Krieger (0)")),(Armeebogen!A32),0)</f>
        <v>0</v>
      </c>
      <c r="BA24" s="52">
        <f>IF(AND((Armeebogen!E32="Die Wölfe Isengarts"),(ISNUMBER(SEARCH("bogen",Armeebogen!C32))),(Armeebogen!D32="Krieger (0)")),(Armeebogen!A32),0)</f>
        <v>0</v>
      </c>
      <c r="BB24" s="52">
        <f>IF(AND((Armeebogen!E32="Die Bösen Wesen des Düsterwaldes"),(ISNUMBER(SEARCH("Bogen",Armeebogen!D32))),(Armeebogen!C32="Krieger (0)")),(Armeebogen!A32),0)</f>
        <v>0</v>
      </c>
      <c r="BC24" s="52">
        <f>IF(AND((Armeebogen!E32="Gothmogs Armee"),(ISNUMBER(SEARCH("bogen",Armeebogen!D32))),(Armeebogen!C32="Krieger (0)")),(Armeebogen!A32),0)</f>
        <v>0</v>
      </c>
      <c r="BD24" s="52">
        <f>IF(AND((Armeebogen!E32="Große Armee des Südens"),(ISNUMBER(SEARCH("bogen",Armeebogen!D32))),(Armeebogen!C32="Krieger (0)")),(Armeebogen!A32),0)</f>
        <v>0</v>
      </c>
      <c r="BE24" s="52">
        <f>IF(AND((Armeebogen!E32="Lurtz' Kundschafter"),(ISNUMBER(SEARCH("bogen",Armeebogen!D32))),(Armeebogen!C32="Krieger (0)")),(Armeebogen!A32),0)</f>
        <v>0</v>
      </c>
      <c r="BF24" s="52">
        <f>IF(AND((Armeebogen!E32="Sturm auf Helms Klamm"),(ISNUMBER(SEARCH("Bogen",Armeebogen!D32))),(Armeebogen!C32="Krieger (0)")),(Armeebogen!A32),0)</f>
        <v>0</v>
      </c>
      <c r="BG24" s="52">
        <f>IF(AND((Armeebogen!E32="Ugluks Kundschafter"),(ISNUMBER(SEARCH("bogen",Armeebogen!C32))),(Armeebogen!D32="Krieger (0)")),(Armeebogen!A32),0)</f>
        <v>0</v>
      </c>
      <c r="BH24" s="52">
        <f>IF(AND((Armeebogen!E32="Helmswache"),(ISNUMBER(SEARCH("bogen",Armeebogen!C32))),(Armeebogen!D32="Krieger (0)")),(Armeebogen!A32),0)</f>
        <v>0</v>
      </c>
      <c r="BI24" s="2"/>
      <c r="BL24" s="2"/>
      <c r="BM24" s="2"/>
      <c r="BN24" s="2"/>
      <c r="BR24" s="2"/>
      <c r="BT24" s="2"/>
    </row>
    <row r="25" ht="15.75" customHeight="1">
      <c r="A25" s="45"/>
      <c r="B25" s="45">
        <f>IF(AND((Armeebogen!E33="Armee von Seestadt"),(ISNUMBER(SEARCH("Bogen",Armeebogen!D33))),(Armeebogen!C33="Krieger (0)")),(Armeebogen!A33),0)</f>
        <v>0</v>
      </c>
      <c r="C25" s="51">
        <f>IF(AND((Armeebogen!E33="Arnor"),(ISNUMBER(SEARCH("Bogen",Armeebogen!D33))),(Armeebogen!C33="Krieger (0)")),(Armeebogen!A33),0)</f>
        <v>0</v>
      </c>
      <c r="D25" s="52">
        <f>IF(AND((Armeebogen!E33="Bruchtal"),(ISNUMBER(SEARCH("bogen",Armeebogen!D33))),(Armeebogen!C33="Krieger (0)")),(Armeebogen!A33),0)</f>
        <v>0</v>
      </c>
      <c r="E25" s="52">
        <f>IF(AND((Armeebogen!E33="Das Auenland"),(ISNUMBER(SEARCH("bogen",Armeebogen!D33))),(Armeebogen!C33="Krieger (0)")),(Armeebogen!A33),0)</f>
        <v>0</v>
      </c>
      <c r="F25" s="52">
        <f>IF(AND((Armeebogen!E33="Das Königreich von Kazad-dûm"),(ISNUMBER(SEARCH("bogen",Armeebogen!D33))),(Armeebogen!C33="Krieger (0)")),(Armeebogen!A33),0)</f>
        <v>0</v>
      </c>
      <c r="G25" s="52">
        <f>IF(AND((Armeebogen!E33="Die Lehen"),(ISNUMBER(SEARCH("Bogen",Armeebogen!D33))),(Armeebogen!C33="Krieger (0)")),(Armeebogen!A33),0)</f>
        <v>0</v>
      </c>
      <c r="H25" s="52">
        <f>IF(AND((Armeebogen!E33="Der wiedereroberte Erebor"),(ISNUMBER(SEARCH("Bogen",Armeebogen!D33))),(Armeebogen!C33="Krieger (0)")),(Armeebogen!A33),0)</f>
        <v>0</v>
      </c>
      <c r="I25" s="52">
        <f>IF(AND((Armeebogen!E33="Der Eisenberge"),(ISNUMBER(SEARCH("Armbrust",Armeebogen!D33))),(Armeebogen!C33="Krieger (0)")),(Armeebogen!A33),0)</f>
        <v>0</v>
      </c>
      <c r="J25" s="52">
        <f>IF(AND((Armeebogen!E33="Garnision von Thal"),(ISNUMBER(SEARCH("Bogen",Armeebogen!D33))),(Armeebogen!C33="Krieger (0)")),(Armeebogen!A33),0)</f>
        <v>0</v>
      </c>
      <c r="K25" s="52">
        <f>IF(AND((Armeebogen!E33="Lothlórien"),(ISNUMBER(SEARCH("bogen",Armeebogen!D33))),(Armeebogen!C33="Krieger (0)")),(Armeebogen!A33),0)</f>
        <v>0</v>
      </c>
      <c r="L25" s="52">
        <f>IF(AND((Armeebogen!E33="Minas Tirith"),(ISNUMBER(SEARCH("Bogen",Armeebogen!D33))),(Armeebogen!C33="Krieger (0)")),(Armeebogen!A33),0)</f>
        <v>0</v>
      </c>
      <c r="M25" s="52">
        <f>IF(AND((Armeebogen!E33="Númenor"),(ISNUMBER(SEARCH("Bogen",Armeebogen!D33))),(Armeebogen!C33="Krieger (0)")),(Armeebogen!A33),0)</f>
        <v>0</v>
      </c>
      <c r="N25" s="52">
        <f>IF(AND((Armeebogen!E33="Rohan"),(ISNUMBER(SEARCH("Bogen",Armeebogen!D33))),(Armeebogen!C33="Krieger (0)")),(Armeebogen!A33),0)</f>
        <v>0</v>
      </c>
      <c r="O25" s="45">
        <f>IF(AND((Armeebogen!E33="Thranduils Hallen"),(ISNUMBER(SEARCH("bogen",Armeebogen!D33))),(Armeebogen!C33="Krieger (0)")),(Armeebogen!A33),0)</f>
        <v>0</v>
      </c>
      <c r="P25" s="45">
        <f>IF(AND((Armeebogen!E33="Überlebene von See-Stadt"),(ISNUMBER(SEARCH("bogen",Armeebogen!D33))),(Armeebogen!C33="Krieger (0)")),(Armeebogen!A33),0)</f>
        <v>0</v>
      </c>
      <c r="Q25" s="45">
        <f>IF(AND((Armeebogen!E33="Die Armee von Thal"),(ISNUMBER(SEARCH("bogen",Armeebogen!D33))),(Armeebogen!C33="Krieger (0)")),(Armeebogen!A33),0)</f>
        <v>0</v>
      </c>
      <c r="R25" s="45">
        <f>IF(AND((Armeebogen!E33="Die Beorninger"),(ISNUMBER(SEARCH("bogen",Armeebogen!D33))),(Armeebogen!C33="Krieger (0)")),(Armeebogen!A33),0)</f>
        <v>0</v>
      </c>
      <c r="S25" s="45">
        <f>IF(AND((Armeebogen!E33="Die Menschen des Westens"),(ISNUMBER(SEARCH("bogen",Armeebogen!D33))),(Armeebogen!C33="Krieger (0)")),(Armeebogen!A33),0)</f>
        <v>0</v>
      </c>
      <c r="T25" s="45">
        <f>IF(AND((Armeebogen!E33="Eomers Reiter"),(ISNUMBER(SEARCH("bogen",Armeebogen!D33))),(Armeebogen!C33="Krieger (0)")),(Armeebogen!A33),0)</f>
        <v>0</v>
      </c>
      <c r="U25" s="45">
        <f>IF(AND((Armeebogen!E33="Pfade des Druaden"),(ISNUMBER(SEARCH("bogen",Armeebogen!D33))),(Armeebogen!C33="Krieger (0)")),(Armeebogen!A33),0)</f>
        <v>0</v>
      </c>
      <c r="V25" s="45">
        <f>IF(AND((Armeebogen!E33="Theodens Reiter"),(ISNUMBER(SEARCH("bogen",Armeebogen!D33))),(Armeebogen!C33="Krieger (0)")),(Armeebogen!A33),0)</f>
        <v>0</v>
      </c>
      <c r="W25" s="45">
        <f>IF(AND((Armeebogen!E33="Theodreds Wache"),(ISNUMBER(SEARCH("bogen",Armeebogen!D33))),(Armeebogen!C33="Krieger (0)")),(Armeebogen!A33),0)</f>
        <v>0</v>
      </c>
      <c r="X25" s="45">
        <f>IF(AND((Armeebogen!E33="Verteidiger des Auenlandes"),(ISNUMBER(SEARCH("bogen",Armeebogen!D33))),(Armeebogen!C33="Krieger (0)")),(Armeebogen!A33),0)</f>
        <v>0</v>
      </c>
      <c r="Y25" s="52">
        <f>IF(AND((Armeebogen!E33="Verteidiger der Erebors"),(ISNUMBER(SEARCH("Armbrust",Armeebogen!D33))),(Armeebogen!C33="Krieger (0)")),(Armeebogen!A33),0)</f>
        <v>0</v>
      </c>
      <c r="Z25" s="45">
        <f>IF(AND((Armeebogen!E33="Verteidiger der Erebors"),(ISNUMBER(SEARCH("Bogen",Armeebogen!D33))),(Armeebogen!C33="Krieger (0)")),(Armeebogen!A33),0)</f>
        <v>0</v>
      </c>
      <c r="AA25" s="45">
        <f>IF(AND((Armeebogen!E33="Verteidiger von Helms Klamm"),(ISNUMBER(SEARCH("bogen",Armeebogen!D33))),(Armeebogen!C33="Krieger (0)")),(Armeebogen!A33),0)</f>
        <v>0</v>
      </c>
      <c r="AB25" s="45">
        <f>IF(AND((Armeebogen!E33="Waldläufer von Ithilien"),(ISNUMBER(SEARCH("bogen",Armeebogen!D33))),(Armeebogen!C33="Krieger (0)")),(Armeebogen!A33),0)</f>
        <v>0</v>
      </c>
      <c r="AC25" s="52">
        <f>IF(AND((Armeebogen!E33="Angmar"),(ISNUMBER(SEARCH("bogen",Armeebogen!D33))),(Armeebogen!C33="Krieger (0)")),(Armeebogen!A33),0)</f>
        <v>0</v>
      </c>
      <c r="AD25" s="52">
        <f>IF(AND((Armeebogen!E33="Azogs Jäger"),(ISNUMBER(SEARCH("Orkbogen",Armeebogen!D33))),(Armeebogen!C33="Krieger (0)")),(Armeebogen!A33),0)</f>
        <v>0</v>
      </c>
      <c r="AE25" s="52">
        <f>IF(AND((Armeebogen!E33="Azogs Legion"),(ISNUMBER(SEARCH("bogen",Armeebogen!D33))),(Armeebogen!C33="Krieger (0)")),(Armeebogen!A33),0)</f>
        <v>0</v>
      </c>
      <c r="AF25" s="52">
        <f>IF(AND((Armeebogen!E33="Barad-dûr"),(ISNUMBER(SEARCH("bogen",Armeebogen!D33))),(Armeebogen!C33="Krieger (0)")),(Armeebogen!A33),0)</f>
        <v>0</v>
      </c>
      <c r="AG25" s="52">
        <f>IF(AND((Armeebogen!E33="Die Ostlinge"),(ISNUMBER(SEARCH("Bogen",Armeebogen!D33))),(Armeebogen!C33="Krieger (0)")),(Armeebogen!A33),0)</f>
        <v>0</v>
      </c>
      <c r="AH25" s="52">
        <f>IF(AND((Armeebogen!E33="Die Schlangenhorde"),(ISNUMBER(SEARCH("Bogen",Armeebogen!D33))),(Armeebogen!C33="Krieger (0)")),(Armeebogen!A33),0)</f>
        <v>0</v>
      </c>
      <c r="AI25" s="45">
        <f>IF(AND((Armeebogen!E33="Dunkle Mächte von Dol Guldur"),(ISNUMBER(SEARCH("Orkbogen",Armeebogen!D33))),(Armeebogen!C33="Krieger (0)")),(Armeebogen!A33),0)</f>
        <v>0</v>
      </c>
      <c r="AJ25" s="52">
        <f>IF(AND((Armeebogen!E33="Isengart"),(ISNUMBER(SEARCH("bogen",Armeebogen!D33))),(Armeebogen!C33="Krieger (0)")),(Armeebogen!A33),0)</f>
        <v>0</v>
      </c>
      <c r="AK25" s="52">
        <f>IF(AND((Armeebogen!E33="Isengart"),(ISNUMBER(SEARCH("Armbrust",Armeebogen!D33))),(Armeebogen!C33="Krieger (0)")),(Armeebogen!A33),0)</f>
        <v>0</v>
      </c>
      <c r="AL25" s="52">
        <f>IF(AND((Armeebogen!E33="Kosaren von Umbar"),(ISNUMBER(SEARCH("Bogen",Armeebogen!D33))),(Armeebogen!C33="Krieger (0)")),(Armeebogen!A33),0)</f>
        <v>0</v>
      </c>
      <c r="AM25" s="52">
        <f>IF(AND((Armeebogen!E33="Kosaren von Umbar"),(ISNUMBER(SEARCH("Armbrust",Armeebogen!D33))),(Armeebogen!C33="Krieger (0)")),(Armeebogen!A33),0)</f>
        <v>0</v>
      </c>
      <c r="AN25" s="52">
        <f>IF(AND((Armeebogen!E33="Mordor"),(ISNUMBER(SEARCH("bogen",Armeebogen!D33))),(Armeebogen!C33="Krieger (0)")),(Armeebogen!A33),0)</f>
        <v>0</v>
      </c>
      <c r="AO25" s="52">
        <f>IF(AND((Armeebogen!E33="Moria"),(ISNUMBER(SEARCH("bogen",Armeebogen!D33))),(Armeebogen!C33="Krieger (0)")),(Armeebogen!A33),0)</f>
        <v>0</v>
      </c>
      <c r="AP25" s="52">
        <f>IF(AND((Armeebogen!E33="Sharkas Abtrünnige"),(ISNUMBER(SEARCH("Bogen",Armeebogen!D33))),(Armeebogen!C33="Krieger (0)")),(Armeebogen!A33),0)</f>
        <v>0</v>
      </c>
      <c r="AQ25" s="52">
        <f>IF(AND((Armeebogen!E33="Variags von Khand"),(ISNUMBER(SEARCH("Bogen",Armeebogen!D33))),(Armeebogen!C33="Krieger (0)")),(Armeebogen!A33),0)</f>
        <v>0</v>
      </c>
      <c r="AR25" s="52">
        <f>IF(AND((Armeebogen!E33="Weit-Harad"),(ISNUMBER(SEARCH("Bogen",Armeebogen!D33))),(Armeebogen!C33="Krieger (0)")),(Armeebogen!A33),0)</f>
        <v>0</v>
      </c>
      <c r="AS25" s="52">
        <f>IF(AND((Armeebogen!E33="Angriff auf Lothlorien"),(ISNUMBER(SEARCH("Bogen",Armeebogen!D33))),(Armeebogen!C33="Krieger (0)")),(Armeebogen!A33),0)</f>
        <v>0</v>
      </c>
      <c r="AT25" s="52">
        <f>IF(AND((Armeebogen!E33="Cirith Ungol"),(ISNUMBER(SEARCH("Bogen",Armeebogen!D33))),(Armeebogen!C33="Krieger (0)")),(Armeebogen!A33),0)</f>
        <v>0</v>
      </c>
      <c r="AU25" s="52">
        <f>IF(AND((Armeebogen!E33="Das schwarze Tor öffnet sich"),(ISNUMBER(SEARCH("bogen",Armeebogen!D33))),(Armeebogen!C33="Krieger (0)")),(Armeebogen!A33),0)</f>
        <v>0</v>
      </c>
      <c r="AV25" s="52">
        <f>IF(AND((Armeebogen!E33="Heer des Drachenkaisers"),(ISNUMBER(SEARCH("Bogen",Armeebogen!D33))),(Armeebogen!C33="Krieger (0)")),(Armeebogen!A33),0)</f>
        <v>0</v>
      </c>
      <c r="AW25" s="52">
        <f>IF(AND((Armeebogen!E33="Die Armee Dunlands"),(ISNUMBER(SEARCH("Bogen",Armeebogen!D33))),(Armeebogen!C33="Krieger (0)")),(Armeebogen!A33),0)</f>
        <v>0</v>
      </c>
      <c r="AX25" s="52">
        <f>IF(AND((Armeebogen!E33="Die Gruben von Dol Guldur"),(ISNUMBER(SEARCH("bogen",Armeebogen!D33))),(Armeebogen!C33="Krieger (0)")),(Armeebogen!A33),0)</f>
        <v>0</v>
      </c>
      <c r="AY25" s="52">
        <f>IF(AND((Armeebogen!E33="Die Strolche des Bosses"),(ISNUMBER(SEARCH("Bogen",Armeebogen!D33))),(Armeebogen!C33="Krieger (0)")),(Armeebogen!A33),0)</f>
        <v>0</v>
      </c>
      <c r="AZ25" s="52">
        <f>IF(AND((Armeebogen!E33="Die Tiefen von Moria"),(ISNUMBER(SEARCH("Bogen",Armeebogen!D33))),(Armeebogen!C33="Krieger (0)")),(Armeebogen!A33),0)</f>
        <v>0</v>
      </c>
      <c r="BA25" s="52">
        <f>IF(AND((Armeebogen!E33="Die Wölfe Isengarts"),(ISNUMBER(SEARCH("bogen",Armeebogen!C33))),(Armeebogen!D33="Krieger (0)")),(Armeebogen!A33),0)</f>
        <v>0</v>
      </c>
      <c r="BB25" s="52">
        <f>IF(AND((Armeebogen!E33="Die Bösen Wesen des Düsterwaldes"),(ISNUMBER(SEARCH("Bogen",Armeebogen!D33))),(Armeebogen!C33="Krieger (0)")),(Armeebogen!A33),0)</f>
        <v>0</v>
      </c>
      <c r="BC25" s="52">
        <f>IF(AND((Armeebogen!E33="Gothmogs Armee"),(ISNUMBER(SEARCH("bogen",Armeebogen!D33))),(Armeebogen!C33="Krieger (0)")),(Armeebogen!A33),0)</f>
        <v>0</v>
      </c>
      <c r="BD25" s="52">
        <f>IF(AND((Armeebogen!E33="Große Armee des Südens"),(ISNUMBER(SEARCH("bogen",Armeebogen!D33))),(Armeebogen!C33="Krieger (0)")),(Armeebogen!A33),0)</f>
        <v>0</v>
      </c>
      <c r="BE25" s="52">
        <f>IF(AND((Armeebogen!E33="Lurtz' Kundschafter"),(ISNUMBER(SEARCH("bogen",Armeebogen!D33))),(Armeebogen!C33="Krieger (0)")),(Armeebogen!A33),0)</f>
        <v>0</v>
      </c>
      <c r="BF25" s="52">
        <f>IF(AND((Armeebogen!E33="Sturm auf Helms Klamm"),(ISNUMBER(SEARCH("Bogen",Armeebogen!D33))),(Armeebogen!C33="Krieger (0)")),(Armeebogen!A33),0)</f>
        <v>0</v>
      </c>
      <c r="BG25" s="52">
        <f>IF(AND((Armeebogen!E33="Ugluks Kundschafter"),(ISNUMBER(SEARCH("bogen",Armeebogen!C33))),(Armeebogen!D33="Krieger (0)")),(Armeebogen!A33),0)</f>
        <v>0</v>
      </c>
      <c r="BH25" s="52">
        <f>IF(AND((Armeebogen!E33="Helmswache"),(ISNUMBER(SEARCH("bogen",Armeebogen!C33))),(Armeebogen!D33="Krieger (0)")),(Armeebogen!A33),0)</f>
        <v>0</v>
      </c>
      <c r="BI25" s="2"/>
      <c r="BL25" s="2"/>
      <c r="BM25" s="2"/>
      <c r="BN25" s="2"/>
      <c r="BR25" s="2"/>
      <c r="BT25" s="2"/>
    </row>
    <row r="26" ht="15.75" customHeight="1">
      <c r="A26" s="45"/>
      <c r="B26" s="45">
        <f>IF(AND((Armeebogen!E34="Armee von Seestadt"),(ISNUMBER(SEARCH("Bogen",Armeebogen!D34))),(Armeebogen!C34="Krieger (0)")),(Armeebogen!A34),0)</f>
        <v>0</v>
      </c>
      <c r="C26" s="51">
        <f>IF(AND((Armeebogen!E34="Arnor"),(ISNUMBER(SEARCH("Bogen",Armeebogen!D34))),(Armeebogen!C34="Krieger (0)")),(Armeebogen!A34),0)</f>
        <v>0</v>
      </c>
      <c r="D26" s="52">
        <f>IF(AND((Armeebogen!E34="Bruchtal"),(ISNUMBER(SEARCH("bogen",Armeebogen!D34))),(Armeebogen!C34="Krieger (0)")),(Armeebogen!A34),0)</f>
        <v>0</v>
      </c>
      <c r="E26" s="52">
        <f>IF(AND((Armeebogen!E34="Das Auenland"),(ISNUMBER(SEARCH("bogen",Armeebogen!D34))),(Armeebogen!C34="Krieger (0)")),(Armeebogen!A34),0)</f>
        <v>0</v>
      </c>
      <c r="F26" s="52">
        <f>IF(AND((Armeebogen!E34="Das Königreich von Kazad-dûm"),(ISNUMBER(SEARCH("bogen",Armeebogen!D34))),(Armeebogen!C34="Krieger (0)")),(Armeebogen!A34),0)</f>
        <v>0</v>
      </c>
      <c r="G26" s="52">
        <f>IF(AND((Armeebogen!E34="Die Lehen"),(ISNUMBER(SEARCH("Bogen",Armeebogen!D34))),(Armeebogen!C34="Krieger (0)")),(Armeebogen!A34),0)</f>
        <v>0</v>
      </c>
      <c r="H26" s="52">
        <f>IF(AND((Armeebogen!E34="Der wiedereroberte Erebor"),(ISNUMBER(SEARCH("Bogen",Armeebogen!D34))),(Armeebogen!C34="Krieger (0)")),(Armeebogen!A34),0)</f>
        <v>0</v>
      </c>
      <c r="I26" s="52">
        <f>IF(AND((Armeebogen!E34="Der Eisenberge"),(ISNUMBER(SEARCH("Armbrust",Armeebogen!D34))),(Armeebogen!C34="Krieger (0)")),(Armeebogen!A34),0)</f>
        <v>0</v>
      </c>
      <c r="J26" s="52">
        <f>IF(AND((Armeebogen!E34="Garnision von Thal"),(ISNUMBER(SEARCH("Bogen",Armeebogen!D34))),(Armeebogen!C34="Krieger (0)")),(Armeebogen!A34),0)</f>
        <v>0</v>
      </c>
      <c r="K26" s="52">
        <f>IF(AND((Armeebogen!E34="Lothlórien"),(ISNUMBER(SEARCH("bogen",Armeebogen!D34))),(Armeebogen!C34="Krieger (0)")),(Armeebogen!A34),0)</f>
        <v>0</v>
      </c>
      <c r="L26" s="52">
        <f>IF(AND((Armeebogen!E34="Minas Tirith"),(ISNUMBER(SEARCH("Bogen",Armeebogen!D34))),(Armeebogen!C34="Krieger (0)")),(Armeebogen!A34),0)</f>
        <v>0</v>
      </c>
      <c r="M26" s="52">
        <f>IF(AND((Armeebogen!E34="Númenor"),(ISNUMBER(SEARCH("Bogen",Armeebogen!D34))),(Armeebogen!C34="Krieger (0)")),(Armeebogen!A34),0)</f>
        <v>0</v>
      </c>
      <c r="N26" s="52">
        <f>IF(AND((Armeebogen!E34="Rohan"),(ISNUMBER(SEARCH("Bogen",Armeebogen!D34))),(Armeebogen!C34="Krieger (0)")),(Armeebogen!A34),0)</f>
        <v>0</v>
      </c>
      <c r="O26" s="45">
        <f>IF(AND((Armeebogen!E34="Thranduils Hallen"),(ISNUMBER(SEARCH("bogen",Armeebogen!D34))),(Armeebogen!C34="Krieger (0)")),(Armeebogen!A34),0)</f>
        <v>0</v>
      </c>
      <c r="P26" s="45">
        <f>IF(AND((Armeebogen!E34="Überlebene von See-Stadt"),(ISNUMBER(SEARCH("bogen",Armeebogen!D34))),(Armeebogen!C34="Krieger (0)")),(Armeebogen!A34),0)</f>
        <v>0</v>
      </c>
      <c r="Q26" s="45">
        <f>IF(AND((Armeebogen!E34="Die Armee von Thal"),(ISNUMBER(SEARCH("bogen",Armeebogen!D34))),(Armeebogen!C34="Krieger (0)")),(Armeebogen!A34),0)</f>
        <v>0</v>
      </c>
      <c r="R26" s="45">
        <f>IF(AND((Armeebogen!E34="Die Beorninger"),(ISNUMBER(SEARCH("bogen",Armeebogen!D34))),(Armeebogen!C34="Krieger (0)")),(Armeebogen!A34),0)</f>
        <v>0</v>
      </c>
      <c r="S26" s="45">
        <f>IF(AND((Armeebogen!E34="Die Menschen des Westens"),(ISNUMBER(SEARCH("bogen",Armeebogen!D34))),(Armeebogen!C34="Krieger (0)")),(Armeebogen!A34),0)</f>
        <v>0</v>
      </c>
      <c r="T26" s="45">
        <f>IF(AND((Armeebogen!E34="Eomers Reiter"),(ISNUMBER(SEARCH("bogen",Armeebogen!D34))),(Armeebogen!C34="Krieger (0)")),(Armeebogen!A34),0)</f>
        <v>0</v>
      </c>
      <c r="U26" s="45">
        <f>IF(AND((Armeebogen!E34="Pfade des Druaden"),(ISNUMBER(SEARCH("bogen",Armeebogen!D34))),(Armeebogen!C34="Krieger (0)")),(Armeebogen!A34),0)</f>
        <v>0</v>
      </c>
      <c r="V26" s="45">
        <f>IF(AND((Armeebogen!E34="Theodens Reiter"),(ISNUMBER(SEARCH("bogen",Armeebogen!D34))),(Armeebogen!C34="Krieger (0)")),(Armeebogen!A34),0)</f>
        <v>0</v>
      </c>
      <c r="W26" s="45">
        <f>IF(AND((Armeebogen!E34="Theodreds Wache"),(ISNUMBER(SEARCH("bogen",Armeebogen!D34))),(Armeebogen!C34="Krieger (0)")),(Armeebogen!A34),0)</f>
        <v>0</v>
      </c>
      <c r="X26" s="45">
        <f>IF(AND((Armeebogen!E34="Verteidiger des Auenlandes"),(ISNUMBER(SEARCH("bogen",Armeebogen!D34))),(Armeebogen!C34="Krieger (0)")),(Armeebogen!A34),0)</f>
        <v>0</v>
      </c>
      <c r="Y26" s="52">
        <f>IF(AND((Armeebogen!E34="Verteidiger der Erebors"),(ISNUMBER(SEARCH("Armbrust",Armeebogen!D34))),(Armeebogen!C34="Krieger (0)")),(Armeebogen!A34),0)</f>
        <v>0</v>
      </c>
      <c r="Z26" s="45">
        <f>IF(AND((Armeebogen!E34="Verteidiger der Erebors"),(ISNUMBER(SEARCH("Bogen",Armeebogen!D34))),(Armeebogen!C34="Krieger (0)")),(Armeebogen!A34),0)</f>
        <v>0</v>
      </c>
      <c r="AA26" s="45">
        <f>IF(AND((Armeebogen!E34="Verteidiger von Helms Klamm"),(ISNUMBER(SEARCH("bogen",Armeebogen!D34))),(Armeebogen!C34="Krieger (0)")),(Armeebogen!A34),0)</f>
        <v>0</v>
      </c>
      <c r="AB26" s="45">
        <f>IF(AND((Armeebogen!E34="Waldläufer von Ithilien"),(ISNUMBER(SEARCH("bogen",Armeebogen!D34))),(Armeebogen!C34="Krieger (0)")),(Armeebogen!A34),0)</f>
        <v>0</v>
      </c>
      <c r="AC26" s="52">
        <f>IF(AND((Armeebogen!E34="Angmar"),(ISNUMBER(SEARCH("bogen",Armeebogen!D34))),(Armeebogen!C34="Krieger (0)")),(Armeebogen!A34),0)</f>
        <v>0</v>
      </c>
      <c r="AD26" s="52">
        <f>IF(AND((Armeebogen!E34="Azogs Jäger"),(ISNUMBER(SEARCH("Orkbogen",Armeebogen!D34))),(Armeebogen!C34="Krieger (0)")),(Armeebogen!A34),0)</f>
        <v>0</v>
      </c>
      <c r="AE26" s="52">
        <f>IF(AND((Armeebogen!E34="Azogs Legion"),(ISNUMBER(SEARCH("bogen",Armeebogen!D34))),(Armeebogen!C34="Krieger (0)")),(Armeebogen!A34),0)</f>
        <v>0</v>
      </c>
      <c r="AF26" s="52">
        <f>IF(AND((Armeebogen!E34="Barad-dûr"),(ISNUMBER(SEARCH("bogen",Armeebogen!D34))),(Armeebogen!C34="Krieger (0)")),(Armeebogen!A34),0)</f>
        <v>0</v>
      </c>
      <c r="AG26" s="52">
        <f>IF(AND((Armeebogen!E34="Die Ostlinge"),(ISNUMBER(SEARCH("Bogen",Armeebogen!D34))),(Armeebogen!C34="Krieger (0)")),(Armeebogen!A34),0)</f>
        <v>0</v>
      </c>
      <c r="AH26" s="52">
        <f>IF(AND((Armeebogen!E34="Die Schlangenhorde"),(ISNUMBER(SEARCH("Bogen",Armeebogen!D34))),(Armeebogen!C34="Krieger (0)")),(Armeebogen!A34),0)</f>
        <v>0</v>
      </c>
      <c r="AI26" s="45">
        <f>IF(AND((Armeebogen!E34="Dunkle Mächte von Dol Guldur"),(ISNUMBER(SEARCH("Orkbogen",Armeebogen!D34))),(Armeebogen!C34="Krieger (0)")),(Armeebogen!A34),0)</f>
        <v>0</v>
      </c>
      <c r="AJ26" s="52">
        <f>IF(AND((Armeebogen!E34="Isengart"),(ISNUMBER(SEARCH("bogen",Armeebogen!D34))),(Armeebogen!C34="Krieger (0)")),(Armeebogen!A34),0)</f>
        <v>0</v>
      </c>
      <c r="AK26" s="52">
        <f>IF(AND((Armeebogen!E34="Isengart"),(ISNUMBER(SEARCH("Armbrust",Armeebogen!D34))),(Armeebogen!C34="Krieger (0)")),(Armeebogen!A34),0)</f>
        <v>0</v>
      </c>
      <c r="AL26" s="52">
        <f>IF(AND((Armeebogen!E34="Kosaren von Umbar"),(ISNUMBER(SEARCH("Bogen",Armeebogen!D34))),(Armeebogen!C34="Krieger (0)")),(Armeebogen!A34),0)</f>
        <v>0</v>
      </c>
      <c r="AM26" s="52">
        <f>IF(AND((Armeebogen!E34="Kosaren von Umbar"),(ISNUMBER(SEARCH("Armbrust",Armeebogen!D34))),(Armeebogen!C34="Krieger (0)")),(Armeebogen!A34),0)</f>
        <v>0</v>
      </c>
      <c r="AN26" s="52">
        <f>IF(AND((Armeebogen!E34="Mordor"),(ISNUMBER(SEARCH("bogen",Armeebogen!D34))),(Armeebogen!C34="Krieger (0)")),(Armeebogen!A34),0)</f>
        <v>0</v>
      </c>
      <c r="AO26" s="52">
        <f>IF(AND((Armeebogen!E34="Moria"),(ISNUMBER(SEARCH("bogen",Armeebogen!D34))),(Armeebogen!C34="Krieger (0)")),(Armeebogen!A34),0)</f>
        <v>0</v>
      </c>
      <c r="AP26" s="52">
        <f>IF(AND((Armeebogen!E34="Sharkas Abtrünnige"),(ISNUMBER(SEARCH("Bogen",Armeebogen!D34))),(Armeebogen!C34="Krieger (0)")),(Armeebogen!A34),0)</f>
        <v>0</v>
      </c>
      <c r="AQ26" s="52">
        <f>IF(AND((Armeebogen!E34="Variags von Khand"),(ISNUMBER(SEARCH("Bogen",Armeebogen!D34))),(Armeebogen!C34="Krieger (0)")),(Armeebogen!A34),0)</f>
        <v>0</v>
      </c>
      <c r="AR26" s="52">
        <f>IF(AND((Armeebogen!E34="Weit-Harad"),(ISNUMBER(SEARCH("Bogen",Armeebogen!D34))),(Armeebogen!C34="Krieger (0)")),(Armeebogen!A34),0)</f>
        <v>0</v>
      </c>
      <c r="AS26" s="52">
        <f>IF(AND((Armeebogen!E34="Angriff auf Lothlorien"),(ISNUMBER(SEARCH("Bogen",Armeebogen!D34))),(Armeebogen!C34="Krieger (0)")),(Armeebogen!A34),0)</f>
        <v>0</v>
      </c>
      <c r="AT26" s="52">
        <f>IF(AND((Armeebogen!E34="Cirith Ungol"),(ISNUMBER(SEARCH("Bogen",Armeebogen!D34))),(Armeebogen!C34="Krieger (0)")),(Armeebogen!A34),0)</f>
        <v>0</v>
      </c>
      <c r="AU26" s="52">
        <f>IF(AND((Armeebogen!E34="Das schwarze Tor öffnet sich"),(ISNUMBER(SEARCH("bogen",Armeebogen!D34))),(Armeebogen!C34="Krieger (0)")),(Armeebogen!A34),0)</f>
        <v>0</v>
      </c>
      <c r="AV26" s="52">
        <f>IF(AND((Armeebogen!E34="Heer des Drachenkaisers"),(ISNUMBER(SEARCH("Bogen",Armeebogen!D34))),(Armeebogen!C34="Krieger (0)")),(Armeebogen!A34),0)</f>
        <v>0</v>
      </c>
      <c r="AW26" s="52">
        <f>IF(AND((Armeebogen!E34="Die Armee Dunlands"),(ISNUMBER(SEARCH("Bogen",Armeebogen!D34))),(Armeebogen!C34="Krieger (0)")),(Armeebogen!A34),0)</f>
        <v>0</v>
      </c>
      <c r="AX26" s="52">
        <f>IF(AND((Armeebogen!E34="Die Gruben von Dol Guldur"),(ISNUMBER(SEARCH("bogen",Armeebogen!D34))),(Armeebogen!C34="Krieger (0)")),(Armeebogen!A34),0)</f>
        <v>0</v>
      </c>
      <c r="AY26" s="52">
        <f>IF(AND((Armeebogen!E34="Die Strolche des Bosses"),(ISNUMBER(SEARCH("Bogen",Armeebogen!D34))),(Armeebogen!C34="Krieger (0)")),(Armeebogen!A34),0)</f>
        <v>0</v>
      </c>
      <c r="AZ26" s="52">
        <f>IF(AND((Armeebogen!E34="Die Tiefen von Moria"),(ISNUMBER(SEARCH("Bogen",Armeebogen!D34))),(Armeebogen!C34="Krieger (0)")),(Armeebogen!A34),0)</f>
        <v>0</v>
      </c>
      <c r="BA26" s="52">
        <f>IF(AND((Armeebogen!E34="Die Wölfe Isengarts"),(ISNUMBER(SEARCH("bogen",Armeebogen!C34))),(Armeebogen!D34="Krieger (0)")),(Armeebogen!A34),0)</f>
        <v>0</v>
      </c>
      <c r="BB26" s="52">
        <f>IF(AND((Armeebogen!E34="Die Bösen Wesen des Düsterwaldes"),(ISNUMBER(SEARCH("Bogen",Armeebogen!D34))),(Armeebogen!C34="Krieger (0)")),(Armeebogen!A34),0)</f>
        <v>0</v>
      </c>
      <c r="BC26" s="52">
        <f>IF(AND((Armeebogen!E34="Gothmogs Armee"),(ISNUMBER(SEARCH("bogen",Armeebogen!D34))),(Armeebogen!C34="Krieger (0)")),(Armeebogen!A34),0)</f>
        <v>0</v>
      </c>
      <c r="BD26" s="52">
        <f>IF(AND((Armeebogen!E34="Große Armee des Südens"),(ISNUMBER(SEARCH("bogen",Armeebogen!D34))),(Armeebogen!C34="Krieger (0)")),(Armeebogen!A34),0)</f>
        <v>0</v>
      </c>
      <c r="BE26" s="52">
        <f>IF(AND((Armeebogen!E34="Lurtz' Kundschafter"),(ISNUMBER(SEARCH("bogen",Armeebogen!D34))),(Armeebogen!C34="Krieger (0)")),(Armeebogen!A34),0)</f>
        <v>0</v>
      </c>
      <c r="BF26" s="52">
        <f>IF(AND((Armeebogen!E34="Sturm auf Helms Klamm"),(ISNUMBER(SEARCH("Bogen",Armeebogen!D34))),(Armeebogen!C34="Krieger (0)")),(Armeebogen!A34),0)</f>
        <v>0</v>
      </c>
      <c r="BG26" s="52">
        <f>IF(AND((Armeebogen!E34="Ugluks Kundschafter"),(ISNUMBER(SEARCH("bogen",Armeebogen!C34))),(Armeebogen!D34="Krieger (0)")),(Armeebogen!A34),0)</f>
        <v>0</v>
      </c>
      <c r="BH26" s="52">
        <f>IF(AND((Armeebogen!E34="Helmswache"),(ISNUMBER(SEARCH("bogen",Armeebogen!C34))),(Armeebogen!D34="Krieger (0)")),(Armeebogen!A34),0)</f>
        <v>0</v>
      </c>
      <c r="BI26" s="2"/>
      <c r="BL26" s="2"/>
      <c r="BM26" s="2"/>
      <c r="BN26" s="2"/>
      <c r="BR26" s="2"/>
      <c r="BT26" s="2"/>
    </row>
    <row r="27" ht="15.75" customHeight="1">
      <c r="A27" s="45"/>
      <c r="B27" s="45">
        <f>IF(AND((Armeebogen!E35="Armee von Seestadt"),(ISNUMBER(SEARCH("Bogen",Armeebogen!D35))),(Armeebogen!C35="Krieger (0)")),(Armeebogen!A35),0)</f>
        <v>0</v>
      </c>
      <c r="C27" s="51">
        <f>IF(AND((Armeebogen!E35="Arnor"),(ISNUMBER(SEARCH("Bogen",Armeebogen!D35))),(Armeebogen!C35="Krieger (0)")),(Armeebogen!A35),0)</f>
        <v>0</v>
      </c>
      <c r="D27" s="52">
        <f>IF(AND((Armeebogen!E35="Bruchtal"),(ISNUMBER(SEARCH("bogen",Armeebogen!D35))),(Armeebogen!C35="Krieger (0)")),(Armeebogen!A35),0)</f>
        <v>0</v>
      </c>
      <c r="E27" s="52">
        <f>IF(AND((Armeebogen!E35="Das Auenland"),(ISNUMBER(SEARCH("bogen",Armeebogen!D35))),(Armeebogen!C35="Krieger (0)")),(Armeebogen!A35),0)</f>
        <v>0</v>
      </c>
      <c r="F27" s="52">
        <f>IF(AND((Armeebogen!E35="Das Königreich von Kazad-dûm"),(ISNUMBER(SEARCH("bogen",Armeebogen!D35))),(Armeebogen!C35="Krieger (0)")),(Armeebogen!A35),0)</f>
        <v>0</v>
      </c>
      <c r="G27" s="52">
        <f>IF(AND((Armeebogen!E35="Die Lehen"),(ISNUMBER(SEARCH("Bogen",Armeebogen!D35))),(Armeebogen!C35="Krieger (0)")),(Armeebogen!A35),0)</f>
        <v>0</v>
      </c>
      <c r="H27" s="52">
        <f>IF(AND((Armeebogen!E35="Der wiedereroberte Erebor"),(ISNUMBER(SEARCH("Bogen",Armeebogen!D35))),(Armeebogen!C35="Krieger (0)")),(Armeebogen!A35),0)</f>
        <v>0</v>
      </c>
      <c r="I27" s="52">
        <f>IF(AND((Armeebogen!E35="Der Eisenberge"),(ISNUMBER(SEARCH("Armbrust",Armeebogen!D35))),(Armeebogen!C35="Krieger (0)")),(Armeebogen!A35),0)</f>
        <v>0</v>
      </c>
      <c r="J27" s="52">
        <f>IF(AND((Armeebogen!E35="Garnision von Thal"),(ISNUMBER(SEARCH("Bogen",Armeebogen!D35))),(Armeebogen!C35="Krieger (0)")),(Armeebogen!A35),0)</f>
        <v>0</v>
      </c>
      <c r="K27" s="52">
        <f>IF(AND((Armeebogen!E35="Lothlórien"),(ISNUMBER(SEARCH("bogen",Armeebogen!D35))),(Armeebogen!C35="Krieger (0)")),(Armeebogen!A35),0)</f>
        <v>0</v>
      </c>
      <c r="L27" s="52">
        <f>IF(AND((Armeebogen!E35="Minas Tirith"),(ISNUMBER(SEARCH("Bogen",Armeebogen!D35))),(Armeebogen!C35="Krieger (0)")),(Armeebogen!A35),0)</f>
        <v>0</v>
      </c>
      <c r="M27" s="52">
        <f>IF(AND((Armeebogen!E35="Númenor"),(ISNUMBER(SEARCH("Bogen",Armeebogen!D35))),(Armeebogen!C35="Krieger (0)")),(Armeebogen!A35),0)</f>
        <v>0</v>
      </c>
      <c r="N27" s="52">
        <f>IF(AND((Armeebogen!E35="Rohan"),(ISNUMBER(SEARCH("Bogen",Armeebogen!D35))),(Armeebogen!C35="Krieger (0)")),(Armeebogen!A35),0)</f>
        <v>0</v>
      </c>
      <c r="O27" s="45">
        <f>IF(AND((Armeebogen!E35="Thranduils Hallen"),(ISNUMBER(SEARCH("bogen",Armeebogen!D35))),(Armeebogen!C35="Krieger (0)")),(Armeebogen!A35),0)</f>
        <v>0</v>
      </c>
      <c r="P27" s="45">
        <f>IF(AND((Armeebogen!E35="Überlebene von See-Stadt"),(ISNUMBER(SEARCH("bogen",Armeebogen!D35))),(Armeebogen!C35="Krieger (0)")),(Armeebogen!A35),0)</f>
        <v>0</v>
      </c>
      <c r="Q27" s="45">
        <f>IF(AND((Armeebogen!E35="Die Armee von Thal"),(ISNUMBER(SEARCH("bogen",Armeebogen!D35))),(Armeebogen!C35="Krieger (0)")),(Armeebogen!A35),0)</f>
        <v>0</v>
      </c>
      <c r="R27" s="45">
        <f>IF(AND((Armeebogen!E35="Die Beorninger"),(ISNUMBER(SEARCH("bogen",Armeebogen!D35))),(Armeebogen!C35="Krieger (0)")),(Armeebogen!A35),0)</f>
        <v>0</v>
      </c>
      <c r="S27" s="45">
        <f>IF(AND((Armeebogen!E35="Die Menschen des Westens"),(ISNUMBER(SEARCH("bogen",Armeebogen!D35))),(Armeebogen!C35="Krieger (0)")),(Armeebogen!A35),0)</f>
        <v>0</v>
      </c>
      <c r="T27" s="45">
        <f>IF(AND((Armeebogen!E35="Eomers Reiter"),(ISNUMBER(SEARCH("bogen",Armeebogen!D35))),(Armeebogen!C35="Krieger (0)")),(Armeebogen!A35),0)</f>
        <v>0</v>
      </c>
      <c r="U27" s="45">
        <f>IF(AND((Armeebogen!E35="Pfade des Druaden"),(ISNUMBER(SEARCH("bogen",Armeebogen!D35))),(Armeebogen!C35="Krieger (0)")),(Armeebogen!A35),0)</f>
        <v>0</v>
      </c>
      <c r="V27" s="45">
        <f>IF(AND((Armeebogen!E35="Theodens Reiter"),(ISNUMBER(SEARCH("bogen",Armeebogen!D35))),(Armeebogen!C35="Krieger (0)")),(Armeebogen!A35),0)</f>
        <v>0</v>
      </c>
      <c r="W27" s="45">
        <f>IF(AND((Armeebogen!E35="Theodreds Wache"),(ISNUMBER(SEARCH("bogen",Armeebogen!D35))),(Armeebogen!C35="Krieger (0)")),(Armeebogen!A35),0)</f>
        <v>0</v>
      </c>
      <c r="X27" s="45">
        <f>IF(AND((Armeebogen!E35="Verteidiger des Auenlandes"),(ISNUMBER(SEARCH("bogen",Armeebogen!D35))),(Armeebogen!C35="Krieger (0)")),(Armeebogen!A35),0)</f>
        <v>0</v>
      </c>
      <c r="Y27" s="52">
        <f>IF(AND((Armeebogen!E35="Verteidiger der Erebors"),(ISNUMBER(SEARCH("Armbrust",Armeebogen!D35))),(Armeebogen!C35="Krieger (0)")),(Armeebogen!A35),0)</f>
        <v>0</v>
      </c>
      <c r="Z27" s="45">
        <f>IF(AND((Armeebogen!E35="Verteidiger der Erebors"),(ISNUMBER(SEARCH("Bogen",Armeebogen!D35))),(Armeebogen!C35="Krieger (0)")),(Armeebogen!A35),0)</f>
        <v>0</v>
      </c>
      <c r="AA27" s="45">
        <f>IF(AND((Armeebogen!E35="Verteidiger von Helms Klamm"),(ISNUMBER(SEARCH("bogen",Armeebogen!D35))),(Armeebogen!C35="Krieger (0)")),(Armeebogen!A35),0)</f>
        <v>0</v>
      </c>
      <c r="AB27" s="45">
        <f>IF(AND((Armeebogen!E35="Waldläufer von Ithilien"),(ISNUMBER(SEARCH("bogen",Armeebogen!D35))),(Armeebogen!C35="Krieger (0)")),(Armeebogen!A35),0)</f>
        <v>0</v>
      </c>
      <c r="AC27" s="52">
        <f>IF(AND((Armeebogen!E35="Angmar"),(ISNUMBER(SEARCH("bogen",Armeebogen!D35))),(Armeebogen!C35="Krieger (0)")),(Armeebogen!A35),0)</f>
        <v>0</v>
      </c>
      <c r="AD27" s="52">
        <f>IF(AND((Armeebogen!E35="Azogs Jäger"),(ISNUMBER(SEARCH("Orkbogen",Armeebogen!D35))),(Armeebogen!C35="Krieger (0)")),(Armeebogen!A35),0)</f>
        <v>0</v>
      </c>
      <c r="AE27" s="52">
        <f>IF(AND((Armeebogen!E35="Azogs Legion"),(ISNUMBER(SEARCH("bogen",Armeebogen!D35))),(Armeebogen!C35="Krieger (0)")),(Armeebogen!A35),0)</f>
        <v>0</v>
      </c>
      <c r="AF27" s="52">
        <f>IF(AND((Armeebogen!E35="Barad-dûr"),(ISNUMBER(SEARCH("bogen",Armeebogen!D35))),(Armeebogen!C35="Krieger (0)")),(Armeebogen!A35),0)</f>
        <v>0</v>
      </c>
      <c r="AG27" s="52">
        <f>IF(AND((Armeebogen!E35="Die Ostlinge"),(ISNUMBER(SEARCH("Bogen",Armeebogen!D35))),(Armeebogen!C35="Krieger (0)")),(Armeebogen!A35),0)</f>
        <v>0</v>
      </c>
      <c r="AH27" s="52">
        <f>IF(AND((Armeebogen!E35="Die Schlangenhorde"),(ISNUMBER(SEARCH("Bogen",Armeebogen!D35))),(Armeebogen!C35="Krieger (0)")),(Armeebogen!A35),0)</f>
        <v>0</v>
      </c>
      <c r="AI27" s="45">
        <f>IF(AND((Armeebogen!E35="Dunkle Mächte von Dol Guldur"),(ISNUMBER(SEARCH("Orkbogen",Armeebogen!D35))),(Armeebogen!C35="Krieger (0)")),(Armeebogen!A35),0)</f>
        <v>0</v>
      </c>
      <c r="AJ27" s="52">
        <f>IF(AND((Armeebogen!E35="Isengart"),(ISNUMBER(SEARCH("bogen",Armeebogen!D35))),(Armeebogen!C35="Krieger (0)")),(Armeebogen!A35),0)</f>
        <v>0</v>
      </c>
      <c r="AK27" s="52">
        <f>IF(AND((Armeebogen!E35="Isengart"),(ISNUMBER(SEARCH("Armbrust",Armeebogen!D35))),(Armeebogen!C35="Krieger (0)")),(Armeebogen!A35),0)</f>
        <v>0</v>
      </c>
      <c r="AL27" s="52">
        <f>IF(AND((Armeebogen!E35="Kosaren von Umbar"),(ISNUMBER(SEARCH("Bogen",Armeebogen!D35))),(Armeebogen!C35="Krieger (0)")),(Armeebogen!A35),0)</f>
        <v>0</v>
      </c>
      <c r="AM27" s="52">
        <f>IF(AND((Armeebogen!E35="Kosaren von Umbar"),(ISNUMBER(SEARCH("Armbrust",Armeebogen!D35))),(Armeebogen!C35="Krieger (0)")),(Armeebogen!A35),0)</f>
        <v>0</v>
      </c>
      <c r="AN27" s="52">
        <f>IF(AND((Armeebogen!E35="Mordor"),(ISNUMBER(SEARCH("bogen",Armeebogen!D35))),(Armeebogen!C35="Krieger (0)")),(Armeebogen!A35),0)</f>
        <v>0</v>
      </c>
      <c r="AO27" s="52">
        <f>IF(AND((Armeebogen!E35="Moria"),(ISNUMBER(SEARCH("bogen",Armeebogen!D35))),(Armeebogen!C35="Krieger (0)")),(Armeebogen!A35),0)</f>
        <v>0</v>
      </c>
      <c r="AP27" s="52">
        <f>IF(AND((Armeebogen!E35="Sharkas Abtrünnige"),(ISNUMBER(SEARCH("Bogen",Armeebogen!D35))),(Armeebogen!C35="Krieger (0)")),(Armeebogen!A35),0)</f>
        <v>0</v>
      </c>
      <c r="AQ27" s="52">
        <f>IF(AND((Armeebogen!E35="Variags von Khand"),(ISNUMBER(SEARCH("Bogen",Armeebogen!D35))),(Armeebogen!C35="Krieger (0)")),(Armeebogen!A35),0)</f>
        <v>0</v>
      </c>
      <c r="AR27" s="52">
        <f>IF(AND((Armeebogen!E35="Weit-Harad"),(ISNUMBER(SEARCH("Bogen",Armeebogen!D35))),(Armeebogen!C35="Krieger (0)")),(Armeebogen!A35),0)</f>
        <v>0</v>
      </c>
      <c r="AS27" s="52">
        <f>IF(AND((Armeebogen!E35="Angriff auf Lothlorien"),(ISNUMBER(SEARCH("Bogen",Armeebogen!D35))),(Armeebogen!C35="Krieger (0)")),(Armeebogen!A35),0)</f>
        <v>0</v>
      </c>
      <c r="AT27" s="52">
        <f>IF(AND((Armeebogen!E35="Cirith Ungol"),(ISNUMBER(SEARCH("Bogen",Armeebogen!D35))),(Armeebogen!C35="Krieger (0)")),(Armeebogen!A35),0)</f>
        <v>0</v>
      </c>
      <c r="AU27" s="52">
        <f>IF(AND((Armeebogen!E35="Das schwarze Tor öffnet sich"),(ISNUMBER(SEARCH("bogen",Armeebogen!D35))),(Armeebogen!C35="Krieger (0)")),(Armeebogen!A35),0)</f>
        <v>0</v>
      </c>
      <c r="AV27" s="52">
        <f>IF(AND((Armeebogen!E35="Heer des Drachenkaisers"),(ISNUMBER(SEARCH("Bogen",Armeebogen!D35))),(Armeebogen!C35="Krieger (0)")),(Armeebogen!A35),0)</f>
        <v>0</v>
      </c>
      <c r="AW27" s="52">
        <f>IF(AND((Armeebogen!E35="Die Armee Dunlands"),(ISNUMBER(SEARCH("Bogen",Armeebogen!D35))),(Armeebogen!C35="Krieger (0)")),(Armeebogen!A35),0)</f>
        <v>0</v>
      </c>
      <c r="AX27" s="52">
        <f>IF(AND((Armeebogen!E35="Die Gruben von Dol Guldur"),(ISNUMBER(SEARCH("bogen",Armeebogen!D35))),(Armeebogen!C35="Krieger (0)")),(Armeebogen!A35),0)</f>
        <v>0</v>
      </c>
      <c r="AY27" s="52">
        <f>IF(AND((Armeebogen!E35="Die Strolche des Bosses"),(ISNUMBER(SEARCH("Bogen",Armeebogen!D35))),(Armeebogen!C35="Krieger (0)")),(Armeebogen!A35),0)</f>
        <v>0</v>
      </c>
      <c r="AZ27" s="52">
        <f>IF(AND((Armeebogen!E35="Die Tiefen von Moria"),(ISNUMBER(SEARCH("Bogen",Armeebogen!D35))),(Armeebogen!C35="Krieger (0)")),(Armeebogen!A35),0)</f>
        <v>0</v>
      </c>
      <c r="BA27" s="52">
        <f>IF(AND((Armeebogen!E35="Die Wölfe Isengarts"),(ISNUMBER(SEARCH("bogen",Armeebogen!C35))),(Armeebogen!D35="Krieger (0)")),(Armeebogen!A35),0)</f>
        <v>0</v>
      </c>
      <c r="BB27" s="52">
        <f>IF(AND((Armeebogen!E35="Die Bösen Wesen des Düsterwaldes"),(ISNUMBER(SEARCH("Bogen",Armeebogen!D35))),(Armeebogen!C35="Krieger (0)")),(Armeebogen!A35),0)</f>
        <v>0</v>
      </c>
      <c r="BC27" s="52">
        <f>IF(AND((Armeebogen!E35="Gothmogs Armee"),(ISNUMBER(SEARCH("bogen",Armeebogen!D35))),(Armeebogen!C35="Krieger (0)")),(Armeebogen!A35),0)</f>
        <v>0</v>
      </c>
      <c r="BD27" s="52">
        <f>IF(AND((Armeebogen!E35="Große Armee des Südens"),(ISNUMBER(SEARCH("bogen",Armeebogen!D35))),(Armeebogen!C35="Krieger (0)")),(Armeebogen!A35),0)</f>
        <v>0</v>
      </c>
      <c r="BE27" s="52">
        <f>IF(AND((Armeebogen!E35="Lurtz' Kundschafter"),(ISNUMBER(SEARCH("bogen",Armeebogen!D35))),(Armeebogen!C35="Krieger (0)")),(Armeebogen!A35),0)</f>
        <v>0</v>
      </c>
      <c r="BF27" s="52">
        <f>IF(AND((Armeebogen!E35="Sturm auf Helms Klamm"),(ISNUMBER(SEARCH("Bogen",Armeebogen!D35))),(Armeebogen!C35="Krieger (0)")),(Armeebogen!A35),0)</f>
        <v>0</v>
      </c>
      <c r="BG27" s="52">
        <f>IF(AND((Armeebogen!E35="Ugluks Kundschafter"),(ISNUMBER(SEARCH("bogen",Armeebogen!C35))),(Armeebogen!D35="Krieger (0)")),(Armeebogen!A35),0)</f>
        <v>0</v>
      </c>
      <c r="BH27" s="52">
        <f>IF(AND((Armeebogen!E35="Helmswache"),(ISNUMBER(SEARCH("bogen",Armeebogen!C35))),(Armeebogen!D35="Krieger (0)")),(Armeebogen!A35),0)</f>
        <v>0</v>
      </c>
      <c r="BI27" s="2"/>
      <c r="BL27" s="2"/>
      <c r="BM27" s="2"/>
      <c r="BN27" s="2"/>
      <c r="BR27" s="2"/>
      <c r="BT27" s="2"/>
    </row>
    <row r="28" ht="15.75" customHeight="1">
      <c r="A28" s="45"/>
      <c r="B28" s="45">
        <f>IF(AND((Armeebogen!E36="Armee von Seestadt"),(ISNUMBER(SEARCH("Bogen",Armeebogen!D36))),(Armeebogen!C36="Krieger (0)")),(Armeebogen!A36),0)</f>
        <v>0</v>
      </c>
      <c r="C28" s="51">
        <f>IF(AND((Armeebogen!E36="Arnor"),(ISNUMBER(SEARCH("Bogen",Armeebogen!D36))),(Armeebogen!C36="Krieger (0)")),(Armeebogen!A36),0)</f>
        <v>0</v>
      </c>
      <c r="D28" s="52">
        <f>IF(AND((Armeebogen!E36="Bruchtal"),(ISNUMBER(SEARCH("bogen",Armeebogen!D36))),(Armeebogen!C36="Krieger (0)")),(Armeebogen!A36),0)</f>
        <v>0</v>
      </c>
      <c r="E28" s="52">
        <f>IF(AND((Armeebogen!E36="Das Auenland"),(ISNUMBER(SEARCH("bogen",Armeebogen!D36))),(Armeebogen!C36="Krieger (0)")),(Armeebogen!A36),0)</f>
        <v>0</v>
      </c>
      <c r="F28" s="52">
        <f>IF(AND((Armeebogen!E36="Das Königreich von Kazad-dûm"),(ISNUMBER(SEARCH("bogen",Armeebogen!D36))),(Armeebogen!C36="Krieger (0)")),(Armeebogen!A36),0)</f>
        <v>0</v>
      </c>
      <c r="G28" s="52">
        <f>IF(AND((Armeebogen!E36="Die Lehen"),(ISNUMBER(SEARCH("Bogen",Armeebogen!D36))),(Armeebogen!C36="Krieger (0)")),(Armeebogen!A36),0)</f>
        <v>0</v>
      </c>
      <c r="H28" s="52">
        <f>IF(AND((Armeebogen!E36="Der wiedereroberte Erebor"),(ISNUMBER(SEARCH("Bogen",Armeebogen!D36))),(Armeebogen!C36="Krieger (0)")),(Armeebogen!A36),0)</f>
        <v>0</v>
      </c>
      <c r="I28" s="52">
        <f>IF(AND((Armeebogen!E36="Der Eisenberge"),(ISNUMBER(SEARCH("Armbrust",Armeebogen!D36))),(Armeebogen!C36="Krieger (0)")),(Armeebogen!A36),0)</f>
        <v>0</v>
      </c>
      <c r="J28" s="52">
        <f>IF(AND((Armeebogen!E36="Garnision von Thal"),(ISNUMBER(SEARCH("Bogen",Armeebogen!D36))),(Armeebogen!C36="Krieger (0)")),(Armeebogen!A36),0)</f>
        <v>0</v>
      </c>
      <c r="K28" s="52">
        <f>IF(AND((Armeebogen!E36="Lothlórien"),(ISNUMBER(SEARCH("bogen",Armeebogen!D36))),(Armeebogen!C36="Krieger (0)")),(Armeebogen!A36),0)</f>
        <v>0</v>
      </c>
      <c r="L28" s="52">
        <f>IF(AND((Armeebogen!E36="Minas Tirith"),(ISNUMBER(SEARCH("Bogen",Armeebogen!D36))),(Armeebogen!C36="Krieger (0)")),(Armeebogen!A36),0)</f>
        <v>0</v>
      </c>
      <c r="M28" s="52">
        <f>IF(AND((Armeebogen!E36="Númenor"),(ISNUMBER(SEARCH("Bogen",Armeebogen!D36))),(Armeebogen!C36="Krieger (0)")),(Armeebogen!A36),0)</f>
        <v>0</v>
      </c>
      <c r="N28" s="52">
        <f>IF(AND((Armeebogen!E36="Rohan"),(ISNUMBER(SEARCH("Bogen",Armeebogen!D36))),(Armeebogen!C36="Krieger (0)")),(Armeebogen!A36),0)</f>
        <v>0</v>
      </c>
      <c r="O28" s="45">
        <f>IF(AND((Armeebogen!E36="Thranduils Hallen"),(ISNUMBER(SEARCH("bogen",Armeebogen!D36))),(Armeebogen!C36="Krieger (0)")),(Armeebogen!A36),0)</f>
        <v>0</v>
      </c>
      <c r="P28" s="45">
        <f>IF(AND((Armeebogen!E36="Überlebene von See-Stadt"),(ISNUMBER(SEARCH("bogen",Armeebogen!D36))),(Armeebogen!C36="Krieger (0)")),(Armeebogen!A36),0)</f>
        <v>0</v>
      </c>
      <c r="Q28" s="45">
        <f>IF(AND((Armeebogen!E36="Die Armee von Thal"),(ISNUMBER(SEARCH("bogen",Armeebogen!D36))),(Armeebogen!C36="Krieger (0)")),(Armeebogen!A36),0)</f>
        <v>0</v>
      </c>
      <c r="R28" s="45">
        <f>IF(AND((Armeebogen!E36="Die Beorninger"),(ISNUMBER(SEARCH("bogen",Armeebogen!D36))),(Armeebogen!C36="Krieger (0)")),(Armeebogen!A36),0)</f>
        <v>0</v>
      </c>
      <c r="S28" s="45">
        <f>IF(AND((Armeebogen!E36="Die Menschen des Westens"),(ISNUMBER(SEARCH("bogen",Armeebogen!D36))),(Armeebogen!C36="Krieger (0)")),(Armeebogen!A36),0)</f>
        <v>0</v>
      </c>
      <c r="T28" s="45">
        <f>IF(AND((Armeebogen!E36="Eomers Reiter"),(ISNUMBER(SEARCH("bogen",Armeebogen!D36))),(Armeebogen!C36="Krieger (0)")),(Armeebogen!A36),0)</f>
        <v>0</v>
      </c>
      <c r="U28" s="45">
        <f>IF(AND((Armeebogen!E36="Pfade des Druaden"),(ISNUMBER(SEARCH("bogen",Armeebogen!D36))),(Armeebogen!C36="Krieger (0)")),(Armeebogen!A36),0)</f>
        <v>0</v>
      </c>
      <c r="V28" s="45">
        <f>IF(AND((Armeebogen!E36="Theodens Reiter"),(ISNUMBER(SEARCH("bogen",Armeebogen!D36))),(Armeebogen!C36="Krieger (0)")),(Armeebogen!A36),0)</f>
        <v>0</v>
      </c>
      <c r="W28" s="45">
        <f>IF(AND((Armeebogen!E36="Theodreds Wache"),(ISNUMBER(SEARCH("bogen",Armeebogen!D36))),(Armeebogen!C36="Krieger (0)")),(Armeebogen!A36),0)</f>
        <v>0</v>
      </c>
      <c r="X28" s="45">
        <f>IF(AND((Armeebogen!E36="Verteidiger des Auenlandes"),(ISNUMBER(SEARCH("bogen",Armeebogen!D36))),(Armeebogen!C36="Krieger (0)")),(Armeebogen!A36),0)</f>
        <v>0</v>
      </c>
      <c r="Y28" s="52">
        <f>IF(AND((Armeebogen!E36="Verteidiger der Erebors"),(ISNUMBER(SEARCH("Armbrust",Armeebogen!D36))),(Armeebogen!C36="Krieger (0)")),(Armeebogen!A36),0)</f>
        <v>0</v>
      </c>
      <c r="Z28" s="45">
        <f>IF(AND((Armeebogen!E36="Verteidiger der Erebors"),(ISNUMBER(SEARCH("Bogen",Armeebogen!D36))),(Armeebogen!C36="Krieger (0)")),(Armeebogen!A36),0)</f>
        <v>0</v>
      </c>
      <c r="AA28" s="45">
        <f>IF(AND((Armeebogen!E36="Verteidiger von Helms Klamm"),(ISNUMBER(SEARCH("bogen",Armeebogen!D36))),(Armeebogen!C36="Krieger (0)")),(Armeebogen!A36),0)</f>
        <v>0</v>
      </c>
      <c r="AB28" s="45">
        <f>IF(AND((Armeebogen!E36="Waldläufer von Ithilien"),(ISNUMBER(SEARCH("bogen",Armeebogen!D36))),(Armeebogen!C36="Krieger (0)")),(Armeebogen!A36),0)</f>
        <v>0</v>
      </c>
      <c r="AC28" s="52">
        <f>IF(AND((Armeebogen!E36="Angmar"),(ISNUMBER(SEARCH("bogen",Armeebogen!D36))),(Armeebogen!C36="Krieger (0)")),(Armeebogen!A36),0)</f>
        <v>0</v>
      </c>
      <c r="AD28" s="52">
        <f>IF(AND((Armeebogen!E36="Azogs Jäger"),(ISNUMBER(SEARCH("Orkbogen",Armeebogen!D36))),(Armeebogen!C36="Krieger (0)")),(Armeebogen!A36),0)</f>
        <v>0</v>
      </c>
      <c r="AE28" s="52">
        <f>IF(AND((Armeebogen!E36="Azogs Legion"),(ISNUMBER(SEARCH("bogen",Armeebogen!D36))),(Armeebogen!C36="Krieger (0)")),(Armeebogen!A36),0)</f>
        <v>0</v>
      </c>
      <c r="AF28" s="52">
        <f>IF(AND((Armeebogen!E36="Barad-dûr"),(ISNUMBER(SEARCH("bogen",Armeebogen!D36))),(Armeebogen!C36="Krieger (0)")),(Armeebogen!A36),0)</f>
        <v>0</v>
      </c>
      <c r="AG28" s="52">
        <f>IF(AND((Armeebogen!E36="Die Ostlinge"),(ISNUMBER(SEARCH("Bogen",Armeebogen!D36))),(Armeebogen!C36="Krieger (0)")),(Armeebogen!A36),0)</f>
        <v>0</v>
      </c>
      <c r="AH28" s="52">
        <f>IF(AND((Armeebogen!E36="Die Schlangenhorde"),(ISNUMBER(SEARCH("Bogen",Armeebogen!D36))),(Armeebogen!C36="Krieger (0)")),(Armeebogen!A36),0)</f>
        <v>0</v>
      </c>
      <c r="AI28" s="45">
        <f>IF(AND((Armeebogen!E36="Dunkle Mächte von Dol Guldur"),(ISNUMBER(SEARCH("Orkbogen",Armeebogen!D36))),(Armeebogen!C36="Krieger (0)")),(Armeebogen!A36),0)</f>
        <v>0</v>
      </c>
      <c r="AJ28" s="52">
        <f>IF(AND((Armeebogen!E36="Isengart"),(ISNUMBER(SEARCH("bogen",Armeebogen!D36))),(Armeebogen!C36="Krieger (0)")),(Armeebogen!A36),0)</f>
        <v>0</v>
      </c>
      <c r="AK28" s="52">
        <f>IF(AND((Armeebogen!E36="Isengart"),(ISNUMBER(SEARCH("Armbrust",Armeebogen!D36))),(Armeebogen!C36="Krieger (0)")),(Armeebogen!A36),0)</f>
        <v>0</v>
      </c>
      <c r="AL28" s="52">
        <f>IF(AND((Armeebogen!E36="Kosaren von Umbar"),(ISNUMBER(SEARCH("Bogen",Armeebogen!D36))),(Armeebogen!C36="Krieger (0)")),(Armeebogen!A36),0)</f>
        <v>0</v>
      </c>
      <c r="AM28" s="52">
        <f>IF(AND((Armeebogen!E36="Kosaren von Umbar"),(ISNUMBER(SEARCH("Armbrust",Armeebogen!D36))),(Armeebogen!C36="Krieger (0)")),(Armeebogen!A36),0)</f>
        <v>0</v>
      </c>
      <c r="AN28" s="52">
        <f>IF(AND((Armeebogen!E36="Mordor"),(ISNUMBER(SEARCH("bogen",Armeebogen!D36))),(Armeebogen!C36="Krieger (0)")),(Armeebogen!A36),0)</f>
        <v>0</v>
      </c>
      <c r="AO28" s="52">
        <f>IF(AND((Armeebogen!E36="Moria"),(ISNUMBER(SEARCH("bogen",Armeebogen!D36))),(Armeebogen!C36="Krieger (0)")),(Armeebogen!A36),0)</f>
        <v>0</v>
      </c>
      <c r="AP28" s="52">
        <f>IF(AND((Armeebogen!E36="Sharkas Abtrünnige"),(ISNUMBER(SEARCH("Bogen",Armeebogen!D36))),(Armeebogen!C36="Krieger (0)")),(Armeebogen!A36),0)</f>
        <v>0</v>
      </c>
      <c r="AQ28" s="52">
        <f>IF(AND((Armeebogen!E36="Variags von Khand"),(ISNUMBER(SEARCH("Bogen",Armeebogen!D36))),(Armeebogen!C36="Krieger (0)")),(Armeebogen!A36),0)</f>
        <v>0</v>
      </c>
      <c r="AR28" s="52">
        <f>IF(AND((Armeebogen!E36="Weit-Harad"),(ISNUMBER(SEARCH("Bogen",Armeebogen!D36))),(Armeebogen!C36="Krieger (0)")),(Armeebogen!A36),0)</f>
        <v>0</v>
      </c>
      <c r="AS28" s="52">
        <f>IF(AND((Armeebogen!E36="Angriff auf Lothlorien"),(ISNUMBER(SEARCH("Bogen",Armeebogen!D36))),(Armeebogen!C36="Krieger (0)")),(Armeebogen!A36),0)</f>
        <v>0</v>
      </c>
      <c r="AT28" s="52">
        <f>IF(AND((Armeebogen!E36="Cirith Ungol"),(ISNUMBER(SEARCH("Bogen",Armeebogen!D36))),(Armeebogen!C36="Krieger (0)")),(Armeebogen!A36),0)</f>
        <v>0</v>
      </c>
      <c r="AU28" s="52">
        <f>IF(AND((Armeebogen!E36="Das schwarze Tor öffnet sich"),(ISNUMBER(SEARCH("bogen",Armeebogen!D36))),(Armeebogen!C36="Krieger (0)")),(Armeebogen!A36),0)</f>
        <v>0</v>
      </c>
      <c r="AV28" s="52">
        <f>IF(AND((Armeebogen!E36="Heer des Drachenkaisers"),(ISNUMBER(SEARCH("Bogen",Armeebogen!D36))),(Armeebogen!C36="Krieger (0)")),(Armeebogen!A36),0)</f>
        <v>0</v>
      </c>
      <c r="AW28" s="52">
        <f>IF(AND((Armeebogen!E36="Die Armee Dunlands"),(ISNUMBER(SEARCH("Bogen",Armeebogen!D36))),(Armeebogen!C36="Krieger (0)")),(Armeebogen!A36),0)</f>
        <v>0</v>
      </c>
      <c r="AX28" s="52">
        <f>IF(AND((Armeebogen!E36="Die Gruben von Dol Guldur"),(ISNUMBER(SEARCH("bogen",Armeebogen!D36))),(Armeebogen!C36="Krieger (0)")),(Armeebogen!A36),0)</f>
        <v>0</v>
      </c>
      <c r="AY28" s="52">
        <f>IF(AND((Armeebogen!E36="Die Strolche des Bosses"),(ISNUMBER(SEARCH("Bogen",Armeebogen!D36))),(Armeebogen!C36="Krieger (0)")),(Armeebogen!A36),0)</f>
        <v>0</v>
      </c>
      <c r="AZ28" s="52">
        <f>IF(AND((Armeebogen!E36="Die Tiefen von Moria"),(ISNUMBER(SEARCH("Bogen",Armeebogen!D36))),(Armeebogen!C36="Krieger (0)")),(Armeebogen!A36),0)</f>
        <v>0</v>
      </c>
      <c r="BA28" s="52">
        <f>IF(AND((Armeebogen!E36="Die Wölfe Isengarts"),(ISNUMBER(SEARCH("bogen",Armeebogen!C36))),(Armeebogen!D36="Krieger (0)")),(Armeebogen!A36),0)</f>
        <v>0</v>
      </c>
      <c r="BB28" s="52">
        <f>IF(AND((Armeebogen!E36="Die Bösen Wesen des Düsterwaldes"),(ISNUMBER(SEARCH("Bogen",Armeebogen!D36))),(Armeebogen!C36="Krieger (0)")),(Armeebogen!A36),0)</f>
        <v>0</v>
      </c>
      <c r="BC28" s="52">
        <f>IF(AND((Armeebogen!E36="Gothmogs Armee"),(ISNUMBER(SEARCH("bogen",Armeebogen!D36))),(Armeebogen!C36="Krieger (0)")),(Armeebogen!A36),0)</f>
        <v>0</v>
      </c>
      <c r="BD28" s="52">
        <f>IF(AND((Armeebogen!E36="Große Armee des Südens"),(ISNUMBER(SEARCH("bogen",Armeebogen!D36))),(Armeebogen!C36="Krieger (0)")),(Armeebogen!A36),0)</f>
        <v>0</v>
      </c>
      <c r="BE28" s="52">
        <f>IF(AND((Armeebogen!E36="Lurtz' Kundschafter"),(ISNUMBER(SEARCH("bogen",Armeebogen!D36))),(Armeebogen!C36="Krieger (0)")),(Armeebogen!A36),0)</f>
        <v>0</v>
      </c>
      <c r="BF28" s="52">
        <f>IF(AND((Armeebogen!E36="Sturm auf Helms Klamm"),(ISNUMBER(SEARCH("Bogen",Armeebogen!D36))),(Armeebogen!C36="Krieger (0)")),(Armeebogen!A36),0)</f>
        <v>0</v>
      </c>
      <c r="BG28" s="52">
        <f>IF(AND((Armeebogen!E36="Ugluks Kundschafter"),(ISNUMBER(SEARCH("bogen",Armeebogen!C36))),(Armeebogen!D36="Krieger (0)")),(Armeebogen!A36),0)</f>
        <v>0</v>
      </c>
      <c r="BH28" s="52">
        <f>IF(AND((Armeebogen!E36="Helmswache"),(ISNUMBER(SEARCH("bogen",Armeebogen!C36))),(Armeebogen!D36="Krieger (0)")),(Armeebogen!A36),0)</f>
        <v>0</v>
      </c>
      <c r="BI28" s="2"/>
      <c r="BL28" s="2"/>
      <c r="BM28" s="2"/>
      <c r="BN28" s="2"/>
      <c r="BR28" s="2"/>
      <c r="BT28" s="2"/>
    </row>
    <row r="29" ht="15.75" customHeight="1">
      <c r="A29" s="45"/>
      <c r="B29" s="45">
        <f>IF(AND((Armeebogen!E37="Armee von Seestadt"),(ISNUMBER(SEARCH("Bogen",Armeebogen!D37))),(Armeebogen!C37="Krieger (0)")),(Armeebogen!A37),0)</f>
        <v>0</v>
      </c>
      <c r="C29" s="51">
        <f>IF(AND((Armeebogen!E37="Arnor"),(ISNUMBER(SEARCH("Bogen",Armeebogen!D37))),(Armeebogen!C37="Krieger (0)")),(Armeebogen!A37),0)</f>
        <v>0</v>
      </c>
      <c r="D29" s="52">
        <f>IF(AND((Armeebogen!E37="Bruchtal"),(ISNUMBER(SEARCH("bogen",Armeebogen!D37))),(Armeebogen!C37="Krieger (0)")),(Armeebogen!A37),0)</f>
        <v>0</v>
      </c>
      <c r="E29" s="52">
        <f>IF(AND((Armeebogen!E37="Das Auenland"),(ISNUMBER(SEARCH("bogen",Armeebogen!D37))),(Armeebogen!C37="Krieger (0)")),(Armeebogen!A37),0)</f>
        <v>0</v>
      </c>
      <c r="F29" s="52">
        <f>IF(AND((Armeebogen!E37="Das Königreich von Kazad-dûm"),(ISNUMBER(SEARCH("bogen",Armeebogen!D37))),(Armeebogen!C37="Krieger (0)")),(Armeebogen!A37),0)</f>
        <v>0</v>
      </c>
      <c r="G29" s="52">
        <f>IF(AND((Armeebogen!E37="Die Lehen"),(ISNUMBER(SEARCH("Bogen",Armeebogen!D37))),(Armeebogen!C37="Krieger (0)")),(Armeebogen!A37),0)</f>
        <v>0</v>
      </c>
      <c r="H29" s="52">
        <f>IF(AND((Armeebogen!E37="Der wiedereroberte Erebor"),(ISNUMBER(SEARCH("Bogen",Armeebogen!D37))),(Armeebogen!C37="Krieger (0)")),(Armeebogen!A37),0)</f>
        <v>0</v>
      </c>
      <c r="I29" s="52">
        <f>IF(AND((Armeebogen!E37="Der Eisenberge"),(ISNUMBER(SEARCH("Armbrust",Armeebogen!D37))),(Armeebogen!C37="Krieger (0)")),(Armeebogen!A37),0)</f>
        <v>0</v>
      </c>
      <c r="J29" s="52">
        <f>IF(AND((Armeebogen!E37="Garnision von Thal"),(ISNUMBER(SEARCH("Bogen",Armeebogen!D37))),(Armeebogen!C37="Krieger (0)")),(Armeebogen!A37),0)</f>
        <v>0</v>
      </c>
      <c r="K29" s="52">
        <f>IF(AND((Armeebogen!E37="Lothlórien"),(ISNUMBER(SEARCH("bogen",Armeebogen!D37))),(Armeebogen!C37="Krieger (0)")),(Armeebogen!A37),0)</f>
        <v>0</v>
      </c>
      <c r="L29" s="52">
        <f>IF(AND((Armeebogen!E37="Minas Tirith"),(ISNUMBER(SEARCH("Bogen",Armeebogen!D37))),(Armeebogen!C37="Krieger (0)")),(Armeebogen!A37),0)</f>
        <v>0</v>
      </c>
      <c r="M29" s="52">
        <f>IF(AND((Armeebogen!E37="Númenor"),(ISNUMBER(SEARCH("Bogen",Armeebogen!D37))),(Armeebogen!C37="Krieger (0)")),(Armeebogen!A37),0)</f>
        <v>0</v>
      </c>
      <c r="N29" s="52">
        <f>IF(AND((Armeebogen!E37="Rohan"),(ISNUMBER(SEARCH("Bogen",Armeebogen!D37))),(Armeebogen!C37="Krieger (0)")),(Armeebogen!A37),0)</f>
        <v>0</v>
      </c>
      <c r="O29" s="45">
        <f>IF(AND((Armeebogen!E37="Thranduils Hallen"),(ISNUMBER(SEARCH("bogen",Armeebogen!D37))),(Armeebogen!C37="Krieger (0)")),(Armeebogen!A37),0)</f>
        <v>0</v>
      </c>
      <c r="P29" s="45">
        <f>IF(AND((Armeebogen!E37="Überlebene von See-Stadt"),(ISNUMBER(SEARCH("bogen",Armeebogen!D37))),(Armeebogen!C37="Krieger (0)")),(Armeebogen!A37),0)</f>
        <v>0</v>
      </c>
      <c r="Q29" s="45">
        <f>IF(AND((Armeebogen!E37="Die Armee von Thal"),(ISNUMBER(SEARCH("bogen",Armeebogen!D37))),(Armeebogen!C37="Krieger (0)")),(Armeebogen!A37),0)</f>
        <v>0</v>
      </c>
      <c r="R29" s="45">
        <f>IF(AND((Armeebogen!E37="Die Beorninger"),(ISNUMBER(SEARCH("bogen",Armeebogen!D37))),(Armeebogen!C37="Krieger (0)")),(Armeebogen!A37),0)</f>
        <v>0</v>
      </c>
      <c r="S29" s="45">
        <f>IF(AND((Armeebogen!E37="Die Menschen des Westens"),(ISNUMBER(SEARCH("bogen",Armeebogen!D37))),(Armeebogen!C37="Krieger (0)")),(Armeebogen!A37),0)</f>
        <v>0</v>
      </c>
      <c r="T29" s="45">
        <f>IF(AND((Armeebogen!E37="Eomers Reiter"),(ISNUMBER(SEARCH("bogen",Armeebogen!D37))),(Armeebogen!C37="Krieger (0)")),(Armeebogen!A37),0)</f>
        <v>0</v>
      </c>
      <c r="U29" s="45">
        <f>IF(AND((Armeebogen!E37="Pfade des Druaden"),(ISNUMBER(SEARCH("bogen",Armeebogen!D37))),(Armeebogen!C37="Krieger (0)")),(Armeebogen!A37),0)</f>
        <v>0</v>
      </c>
      <c r="V29" s="45">
        <f>IF(AND((Armeebogen!E37="Theodens Reiter"),(ISNUMBER(SEARCH("bogen",Armeebogen!D37))),(Armeebogen!C37="Krieger (0)")),(Armeebogen!A37),0)</f>
        <v>0</v>
      </c>
      <c r="W29" s="45">
        <f>IF(AND((Armeebogen!E37="Theodreds Wache"),(ISNUMBER(SEARCH("bogen",Armeebogen!D37))),(Armeebogen!C37="Krieger (0)")),(Armeebogen!A37),0)</f>
        <v>0</v>
      </c>
      <c r="X29" s="45">
        <f>IF(AND((Armeebogen!E37="Verteidiger des Auenlandes"),(ISNUMBER(SEARCH("bogen",Armeebogen!D37))),(Armeebogen!C37="Krieger (0)")),(Armeebogen!A37),0)</f>
        <v>0</v>
      </c>
      <c r="Y29" s="52">
        <f>IF(AND((Armeebogen!E37="Verteidiger der Erebors"),(ISNUMBER(SEARCH("Armbrust",Armeebogen!D37))),(Armeebogen!C37="Krieger (0)")),(Armeebogen!A37),0)</f>
        <v>0</v>
      </c>
      <c r="Z29" s="45">
        <f>IF(AND((Armeebogen!E37="Verteidiger der Erebors"),(ISNUMBER(SEARCH("Bogen",Armeebogen!D37))),(Armeebogen!C37="Krieger (0)")),(Armeebogen!A37),0)</f>
        <v>0</v>
      </c>
      <c r="AA29" s="45">
        <f>IF(AND((Armeebogen!E37="Verteidiger von Helms Klamm"),(ISNUMBER(SEARCH("bogen",Armeebogen!D37))),(Armeebogen!C37="Krieger (0)")),(Armeebogen!A37),0)</f>
        <v>0</v>
      </c>
      <c r="AB29" s="45">
        <f>IF(AND((Armeebogen!E37="Waldläufer von Ithilien"),(ISNUMBER(SEARCH("bogen",Armeebogen!D37))),(Armeebogen!C37="Krieger (0)")),(Armeebogen!A37),0)</f>
        <v>0</v>
      </c>
      <c r="AC29" s="52">
        <f>IF(AND((Armeebogen!E37="Angmar"),(ISNUMBER(SEARCH("bogen",Armeebogen!D37))),(Armeebogen!C37="Krieger (0)")),(Armeebogen!A37),0)</f>
        <v>0</v>
      </c>
      <c r="AD29" s="52">
        <f>IF(AND((Armeebogen!E37="Azogs Jäger"),(ISNUMBER(SEARCH("Orkbogen",Armeebogen!D37))),(Armeebogen!C37="Krieger (0)")),(Armeebogen!A37),0)</f>
        <v>0</v>
      </c>
      <c r="AE29" s="52">
        <f>IF(AND((Armeebogen!E37="Azogs Legion"),(ISNUMBER(SEARCH("bogen",Armeebogen!D37))),(Armeebogen!C37="Krieger (0)")),(Armeebogen!A37),0)</f>
        <v>0</v>
      </c>
      <c r="AF29" s="52">
        <f>IF(AND((Armeebogen!E37="Barad-dûr"),(ISNUMBER(SEARCH("bogen",Armeebogen!D37))),(Armeebogen!C37="Krieger (0)")),(Armeebogen!A37),0)</f>
        <v>0</v>
      </c>
      <c r="AG29" s="52">
        <f>IF(AND((Armeebogen!E37="Die Ostlinge"),(ISNUMBER(SEARCH("Bogen",Armeebogen!D37))),(Armeebogen!C37="Krieger (0)")),(Armeebogen!A37),0)</f>
        <v>0</v>
      </c>
      <c r="AH29" s="52">
        <f>IF(AND((Armeebogen!E37="Die Schlangenhorde"),(ISNUMBER(SEARCH("Bogen",Armeebogen!D37))),(Armeebogen!C37="Krieger (0)")),(Armeebogen!A37),0)</f>
        <v>0</v>
      </c>
      <c r="AI29" s="45">
        <f>IF(AND((Armeebogen!E37="Dunkle Mächte von Dol Guldur"),(ISNUMBER(SEARCH("Orkbogen",Armeebogen!D37))),(Armeebogen!C37="Krieger (0)")),(Armeebogen!A37),0)</f>
        <v>0</v>
      </c>
      <c r="AJ29" s="52">
        <f>IF(AND((Armeebogen!E37="Isengart"),(ISNUMBER(SEARCH("bogen",Armeebogen!D37))),(Armeebogen!C37="Krieger (0)")),(Armeebogen!A37),0)</f>
        <v>0</v>
      </c>
      <c r="AK29" s="52">
        <f>IF(AND((Armeebogen!E37="Isengart"),(ISNUMBER(SEARCH("Armbrust",Armeebogen!D37))),(Armeebogen!C37="Krieger (0)")),(Armeebogen!A37),0)</f>
        <v>0</v>
      </c>
      <c r="AL29" s="52">
        <f>IF(AND((Armeebogen!E37="Kosaren von Umbar"),(ISNUMBER(SEARCH("Bogen",Armeebogen!D37))),(Armeebogen!C37="Krieger (0)")),(Armeebogen!A37),0)</f>
        <v>0</v>
      </c>
      <c r="AM29" s="52">
        <f>IF(AND((Armeebogen!E37="Kosaren von Umbar"),(ISNUMBER(SEARCH("Armbrust",Armeebogen!D37))),(Armeebogen!C37="Krieger (0)")),(Armeebogen!A37),0)</f>
        <v>0</v>
      </c>
      <c r="AN29" s="52">
        <f>IF(AND((Armeebogen!E37="Mordor"),(ISNUMBER(SEARCH("bogen",Armeebogen!D37))),(Armeebogen!C37="Krieger (0)")),(Armeebogen!A37),0)</f>
        <v>0</v>
      </c>
      <c r="AO29" s="52">
        <f>IF(AND((Armeebogen!E37="Moria"),(ISNUMBER(SEARCH("bogen",Armeebogen!D37))),(Armeebogen!C37="Krieger (0)")),(Armeebogen!A37),0)</f>
        <v>0</v>
      </c>
      <c r="AP29" s="52">
        <f>IF(AND((Armeebogen!E37="Sharkas Abtrünnige"),(ISNUMBER(SEARCH("Bogen",Armeebogen!D37))),(Armeebogen!C37="Krieger (0)")),(Armeebogen!A37),0)</f>
        <v>0</v>
      </c>
      <c r="AQ29" s="52">
        <f>IF(AND((Armeebogen!E37="Variags von Khand"),(ISNUMBER(SEARCH("Bogen",Armeebogen!D37))),(Armeebogen!C37="Krieger (0)")),(Armeebogen!A37),0)</f>
        <v>0</v>
      </c>
      <c r="AR29" s="52">
        <f>IF(AND((Armeebogen!E37="Weit-Harad"),(ISNUMBER(SEARCH("Bogen",Armeebogen!D37))),(Armeebogen!C37="Krieger (0)")),(Armeebogen!A37),0)</f>
        <v>0</v>
      </c>
      <c r="AS29" s="52">
        <f>IF(AND((Armeebogen!E37="Angriff auf Lothlorien"),(ISNUMBER(SEARCH("Bogen",Armeebogen!D37))),(Armeebogen!C37="Krieger (0)")),(Armeebogen!A37),0)</f>
        <v>0</v>
      </c>
      <c r="AT29" s="52">
        <f>IF(AND((Armeebogen!E37="Cirith Ungol"),(ISNUMBER(SEARCH("Bogen",Armeebogen!D37))),(Armeebogen!C37="Krieger (0)")),(Armeebogen!A37),0)</f>
        <v>0</v>
      </c>
      <c r="AU29" s="52">
        <f>IF(AND((Armeebogen!E37="Das schwarze Tor öffnet sich"),(ISNUMBER(SEARCH("bogen",Armeebogen!D37))),(Armeebogen!C37="Krieger (0)")),(Armeebogen!A37),0)</f>
        <v>0</v>
      </c>
      <c r="AV29" s="52">
        <f>IF(AND((Armeebogen!E37="Heer des Drachenkaisers"),(ISNUMBER(SEARCH("Bogen",Armeebogen!D37))),(Armeebogen!C37="Krieger (0)")),(Armeebogen!A37),0)</f>
        <v>0</v>
      </c>
      <c r="AW29" s="52">
        <f>IF(AND((Armeebogen!E37="Die Armee Dunlands"),(ISNUMBER(SEARCH("Bogen",Armeebogen!D37))),(Armeebogen!C37="Krieger (0)")),(Armeebogen!A37),0)</f>
        <v>0</v>
      </c>
      <c r="AX29" s="52">
        <f>IF(AND((Armeebogen!E37="Die Gruben von Dol Guldur"),(ISNUMBER(SEARCH("bogen",Armeebogen!D37))),(Armeebogen!C37="Krieger (0)")),(Armeebogen!A37),0)</f>
        <v>0</v>
      </c>
      <c r="AY29" s="52">
        <f>IF(AND((Armeebogen!E37="Die Strolche des Bosses"),(ISNUMBER(SEARCH("Bogen",Armeebogen!D37))),(Armeebogen!C37="Krieger (0)")),(Armeebogen!A37),0)</f>
        <v>0</v>
      </c>
      <c r="AZ29" s="52">
        <f>IF(AND((Armeebogen!E37="Die Tiefen von Moria"),(ISNUMBER(SEARCH("Bogen",Armeebogen!D37))),(Armeebogen!C37="Krieger (0)")),(Armeebogen!A37),0)</f>
        <v>0</v>
      </c>
      <c r="BA29" s="52">
        <f>IF(AND((Armeebogen!E37="Die Wölfe Isengarts"),(ISNUMBER(SEARCH("bogen",Armeebogen!C37))),(Armeebogen!D37="Krieger (0)")),(Armeebogen!A37),0)</f>
        <v>0</v>
      </c>
      <c r="BB29" s="52">
        <f>IF(AND((Armeebogen!E37="Die Bösen Wesen des Düsterwaldes"),(ISNUMBER(SEARCH("Bogen",Armeebogen!D37))),(Armeebogen!C37="Krieger (0)")),(Armeebogen!A37),0)</f>
        <v>0</v>
      </c>
      <c r="BC29" s="52">
        <f>IF(AND((Armeebogen!E37="Gothmogs Armee"),(ISNUMBER(SEARCH("bogen",Armeebogen!D37))),(Armeebogen!C37="Krieger (0)")),(Armeebogen!A37),0)</f>
        <v>0</v>
      </c>
      <c r="BD29" s="52">
        <f>IF(AND((Armeebogen!E37="Große Armee des Südens"),(ISNUMBER(SEARCH("bogen",Armeebogen!D37))),(Armeebogen!C37="Krieger (0)")),(Armeebogen!A37),0)</f>
        <v>0</v>
      </c>
      <c r="BE29" s="52">
        <f>IF(AND((Armeebogen!E37="Lurtz' Kundschafter"),(ISNUMBER(SEARCH("bogen",Armeebogen!D37))),(Armeebogen!C37="Krieger (0)")),(Armeebogen!A37),0)</f>
        <v>0</v>
      </c>
      <c r="BF29" s="52">
        <f>IF(AND((Armeebogen!E37="Sturm auf Helms Klamm"),(ISNUMBER(SEARCH("Bogen",Armeebogen!D37))),(Armeebogen!C37="Krieger (0)")),(Armeebogen!A37),0)</f>
        <v>0</v>
      </c>
      <c r="BG29" s="52">
        <f>IF(AND((Armeebogen!E37="Ugluks Kundschafter"),(ISNUMBER(SEARCH("bogen",Armeebogen!C37))),(Armeebogen!D37="Krieger (0)")),(Armeebogen!A37),0)</f>
        <v>0</v>
      </c>
      <c r="BH29" s="52">
        <f>IF(AND((Armeebogen!E37="Helmswache"),(ISNUMBER(SEARCH("bogen",Armeebogen!C37))),(Armeebogen!D37="Krieger (0)")),(Armeebogen!A37),0)</f>
        <v>0</v>
      </c>
      <c r="BI29" s="2"/>
      <c r="BL29" s="2"/>
      <c r="BM29" s="2"/>
      <c r="BN29" s="2"/>
      <c r="BR29" s="2"/>
      <c r="BT29" s="2"/>
    </row>
    <row r="30" ht="15.75" customHeight="1">
      <c r="A30" s="45"/>
      <c r="B30" s="45">
        <f>IF(AND((Armeebogen!E38="Armee von Seestadt"),(ISNUMBER(SEARCH("Bogen",Armeebogen!D38))),(Armeebogen!C38="Krieger (0)")),(Armeebogen!A38),0)</f>
        <v>0</v>
      </c>
      <c r="C30" s="51">
        <f>IF(AND((Armeebogen!E38="Arnor"),(ISNUMBER(SEARCH("Bogen",Armeebogen!D38))),(Armeebogen!C38="Krieger (0)")),(Armeebogen!A38),0)</f>
        <v>0</v>
      </c>
      <c r="D30" s="52">
        <f>IF(AND((Armeebogen!E38="Bruchtal"),(ISNUMBER(SEARCH("bogen",Armeebogen!D38))),(Armeebogen!C38="Krieger (0)")),(Armeebogen!A38),0)</f>
        <v>0</v>
      </c>
      <c r="E30" s="52">
        <f>IF(AND((Armeebogen!E38="Das Auenland"),(ISNUMBER(SEARCH("bogen",Armeebogen!D38))),(Armeebogen!C38="Krieger (0)")),(Armeebogen!A38),0)</f>
        <v>0</v>
      </c>
      <c r="F30" s="52">
        <f>IF(AND((Armeebogen!E38="Das Königreich von Kazad-dûm"),(ISNUMBER(SEARCH("bogen",Armeebogen!D38))),(Armeebogen!C38="Krieger (0)")),(Armeebogen!A38),0)</f>
        <v>0</v>
      </c>
      <c r="G30" s="52">
        <f>IF(AND((Armeebogen!E38="Die Lehen"),(ISNUMBER(SEARCH("Bogen",Armeebogen!D38))),(Armeebogen!C38="Krieger (0)")),(Armeebogen!A38),0)</f>
        <v>0</v>
      </c>
      <c r="H30" s="52">
        <f>IF(AND((Armeebogen!E38="Der wiedereroberte Erebor"),(ISNUMBER(SEARCH("Bogen",Armeebogen!D38))),(Armeebogen!C38="Krieger (0)")),(Armeebogen!A38),0)</f>
        <v>0</v>
      </c>
      <c r="I30" s="52">
        <f>IF(AND((Armeebogen!E38="Der Eisenberge"),(ISNUMBER(SEARCH("Armbrust",Armeebogen!D38))),(Armeebogen!C38="Krieger (0)")),(Armeebogen!A38),0)</f>
        <v>0</v>
      </c>
      <c r="J30" s="52">
        <f>IF(AND((Armeebogen!E38="Garnision von Thal"),(ISNUMBER(SEARCH("Bogen",Armeebogen!D38))),(Armeebogen!C38="Krieger (0)")),(Armeebogen!A38),0)</f>
        <v>0</v>
      </c>
      <c r="K30" s="52">
        <f>IF(AND((Armeebogen!E38="Lothlórien"),(ISNUMBER(SEARCH("bogen",Armeebogen!D38))),(Armeebogen!C38="Krieger (0)")),(Armeebogen!A38),0)</f>
        <v>0</v>
      </c>
      <c r="L30" s="52">
        <f>IF(AND((Armeebogen!E38="Minas Tirith"),(ISNUMBER(SEARCH("Bogen",Armeebogen!D38))),(Armeebogen!C38="Krieger (0)")),(Armeebogen!A38),0)</f>
        <v>0</v>
      </c>
      <c r="M30" s="52">
        <f>IF(AND((Armeebogen!E38="Númenor"),(ISNUMBER(SEARCH("Bogen",Armeebogen!D38))),(Armeebogen!C38="Krieger (0)")),(Armeebogen!A38),0)</f>
        <v>0</v>
      </c>
      <c r="N30" s="52">
        <f>IF(AND((Armeebogen!E38="Rohan"),(ISNUMBER(SEARCH("Bogen",Armeebogen!D38))),(Armeebogen!C38="Krieger (0)")),(Armeebogen!A38),0)</f>
        <v>0</v>
      </c>
      <c r="O30" s="45">
        <f>IF(AND((Armeebogen!E38="Thranduils Hallen"),(ISNUMBER(SEARCH("bogen",Armeebogen!D38))),(Armeebogen!C38="Krieger (0)")),(Armeebogen!A38),0)</f>
        <v>0</v>
      </c>
      <c r="P30" s="45">
        <f>IF(AND((Armeebogen!E38="Überlebene von See-Stadt"),(ISNUMBER(SEARCH("bogen",Armeebogen!D38))),(Armeebogen!C38="Krieger (0)")),(Armeebogen!A38),0)</f>
        <v>0</v>
      </c>
      <c r="Q30" s="45">
        <f>IF(AND((Armeebogen!E38="Die Armee von Thal"),(ISNUMBER(SEARCH("bogen",Armeebogen!D38))),(Armeebogen!C38="Krieger (0)")),(Armeebogen!A38),0)</f>
        <v>0</v>
      </c>
      <c r="R30" s="45">
        <f>IF(AND((Armeebogen!E38="Die Beorninger"),(ISNUMBER(SEARCH("bogen",Armeebogen!D38))),(Armeebogen!C38="Krieger (0)")),(Armeebogen!A38),0)</f>
        <v>0</v>
      </c>
      <c r="S30" s="45">
        <f>IF(AND((Armeebogen!E38="Die Menschen des Westens"),(ISNUMBER(SEARCH("bogen",Armeebogen!D38))),(Armeebogen!C38="Krieger (0)")),(Armeebogen!A38),0)</f>
        <v>0</v>
      </c>
      <c r="T30" s="45">
        <f>IF(AND((Armeebogen!E38="Eomers Reiter"),(ISNUMBER(SEARCH("bogen",Armeebogen!D38))),(Armeebogen!C38="Krieger (0)")),(Armeebogen!A38),0)</f>
        <v>0</v>
      </c>
      <c r="U30" s="45">
        <f>IF(AND((Armeebogen!E38="Pfade des Druaden"),(ISNUMBER(SEARCH("bogen",Armeebogen!D38))),(Armeebogen!C38="Krieger (0)")),(Armeebogen!A38),0)</f>
        <v>0</v>
      </c>
      <c r="V30" s="45">
        <f>IF(AND((Armeebogen!E38="Theodens Reiter"),(ISNUMBER(SEARCH("bogen",Armeebogen!D38))),(Armeebogen!C38="Krieger (0)")),(Armeebogen!A38),0)</f>
        <v>0</v>
      </c>
      <c r="W30" s="45">
        <f>IF(AND((Armeebogen!E38="Theodreds Wache"),(ISNUMBER(SEARCH("bogen",Armeebogen!D38))),(Armeebogen!C38="Krieger (0)")),(Armeebogen!A38),0)</f>
        <v>0</v>
      </c>
      <c r="X30" s="45">
        <f>IF(AND((Armeebogen!E38="Verteidiger des Auenlandes"),(ISNUMBER(SEARCH("bogen",Armeebogen!D38))),(Armeebogen!C38="Krieger (0)")),(Armeebogen!A38),0)</f>
        <v>0</v>
      </c>
      <c r="Y30" s="52">
        <f>IF(AND((Armeebogen!E38="Verteidiger der Erebors"),(ISNUMBER(SEARCH("Armbrust",Armeebogen!D38))),(Armeebogen!C38="Krieger (0)")),(Armeebogen!A38),0)</f>
        <v>0</v>
      </c>
      <c r="Z30" s="45">
        <f>IF(AND((Armeebogen!E38="Verteidiger der Erebors"),(ISNUMBER(SEARCH("Bogen",Armeebogen!D38))),(Armeebogen!C38="Krieger (0)")),(Armeebogen!A38),0)</f>
        <v>0</v>
      </c>
      <c r="AA30" s="45">
        <f>IF(AND((Armeebogen!E38="Verteidiger von Helms Klamm"),(ISNUMBER(SEARCH("bogen",Armeebogen!D38))),(Armeebogen!C38="Krieger (0)")),(Armeebogen!A38),0)</f>
        <v>0</v>
      </c>
      <c r="AB30" s="45">
        <f>IF(AND((Armeebogen!E38="Waldläufer von Ithilien"),(ISNUMBER(SEARCH("bogen",Armeebogen!D38))),(Armeebogen!C38="Krieger (0)")),(Armeebogen!A38),0)</f>
        <v>0</v>
      </c>
      <c r="AC30" s="52">
        <f>IF(AND((Armeebogen!E38="Angmar"),(ISNUMBER(SEARCH("bogen",Armeebogen!D38))),(Armeebogen!C38="Krieger (0)")),(Armeebogen!A38),0)</f>
        <v>0</v>
      </c>
      <c r="AD30" s="52">
        <f>IF(AND((Armeebogen!E38="Azogs Jäger"),(ISNUMBER(SEARCH("Orkbogen",Armeebogen!D38))),(Armeebogen!C38="Krieger (0)")),(Armeebogen!A38),0)</f>
        <v>0</v>
      </c>
      <c r="AE30" s="52">
        <f>IF(AND((Armeebogen!E38="Azogs Legion"),(ISNUMBER(SEARCH("bogen",Armeebogen!D38))),(Armeebogen!C38="Krieger (0)")),(Armeebogen!A38),0)</f>
        <v>0</v>
      </c>
      <c r="AF30" s="52">
        <f>IF(AND((Armeebogen!E38="Barad-dûr"),(ISNUMBER(SEARCH("bogen",Armeebogen!D38))),(Armeebogen!C38="Krieger (0)")),(Armeebogen!A38),0)</f>
        <v>0</v>
      </c>
      <c r="AG30" s="52">
        <f>IF(AND((Armeebogen!E38="Die Ostlinge"),(ISNUMBER(SEARCH("Bogen",Armeebogen!D38))),(Armeebogen!C38="Krieger (0)")),(Armeebogen!A38),0)</f>
        <v>0</v>
      </c>
      <c r="AH30" s="52">
        <f>IF(AND((Armeebogen!E38="Die Schlangenhorde"),(ISNUMBER(SEARCH("Bogen",Armeebogen!D38))),(Armeebogen!C38="Krieger (0)")),(Armeebogen!A38),0)</f>
        <v>0</v>
      </c>
      <c r="AI30" s="45">
        <f>IF(AND((Armeebogen!E38="Dunkle Mächte von Dol Guldur"),(ISNUMBER(SEARCH("Orkbogen",Armeebogen!D38))),(Armeebogen!C38="Krieger (0)")),(Armeebogen!A38),0)</f>
        <v>0</v>
      </c>
      <c r="AJ30" s="52">
        <f>IF(AND((Armeebogen!E38="Isengart"),(ISNUMBER(SEARCH("bogen",Armeebogen!D38))),(Armeebogen!C38="Krieger (0)")),(Armeebogen!A38),0)</f>
        <v>0</v>
      </c>
      <c r="AK30" s="52">
        <f>IF(AND((Armeebogen!E38="Isengart"),(ISNUMBER(SEARCH("Armbrust",Armeebogen!D38))),(Armeebogen!C38="Krieger (0)")),(Armeebogen!A38),0)</f>
        <v>0</v>
      </c>
      <c r="AL30" s="52">
        <f>IF(AND((Armeebogen!E38="Kosaren von Umbar"),(ISNUMBER(SEARCH("Bogen",Armeebogen!D38))),(Armeebogen!C38="Krieger (0)")),(Armeebogen!A38),0)</f>
        <v>0</v>
      </c>
      <c r="AM30" s="52">
        <f>IF(AND((Armeebogen!E38="Kosaren von Umbar"),(ISNUMBER(SEARCH("Armbrust",Armeebogen!D38))),(Armeebogen!C38="Krieger (0)")),(Armeebogen!A38),0)</f>
        <v>0</v>
      </c>
      <c r="AN30" s="52">
        <f>IF(AND((Armeebogen!E38="Mordor"),(ISNUMBER(SEARCH("bogen",Armeebogen!D38))),(Armeebogen!C38="Krieger (0)")),(Armeebogen!A38),0)</f>
        <v>0</v>
      </c>
      <c r="AO30" s="52">
        <f>IF(AND((Armeebogen!E38="Moria"),(ISNUMBER(SEARCH("bogen",Armeebogen!D38))),(Armeebogen!C38="Krieger (0)")),(Armeebogen!A38),0)</f>
        <v>0</v>
      </c>
      <c r="AP30" s="52">
        <f>IF(AND((Armeebogen!E38="Sharkas Abtrünnige"),(ISNUMBER(SEARCH("Bogen",Armeebogen!D38))),(Armeebogen!C38="Krieger (0)")),(Armeebogen!A38),0)</f>
        <v>0</v>
      </c>
      <c r="AQ30" s="52">
        <f>IF(AND((Armeebogen!E38="Variags von Khand"),(ISNUMBER(SEARCH("Bogen",Armeebogen!D38))),(Armeebogen!C38="Krieger (0)")),(Armeebogen!A38),0)</f>
        <v>0</v>
      </c>
      <c r="AR30" s="52">
        <f>IF(AND((Armeebogen!E38="Weit-Harad"),(ISNUMBER(SEARCH("Bogen",Armeebogen!D38))),(Armeebogen!C38="Krieger (0)")),(Armeebogen!A38),0)</f>
        <v>0</v>
      </c>
      <c r="AS30" s="52">
        <f>IF(AND((Armeebogen!E38="Angriff auf Lothlorien"),(ISNUMBER(SEARCH("Bogen",Armeebogen!D38))),(Armeebogen!C38="Krieger (0)")),(Armeebogen!A38),0)</f>
        <v>0</v>
      </c>
      <c r="AT30" s="52">
        <f>IF(AND((Armeebogen!E38="Cirith Ungol"),(ISNUMBER(SEARCH("Bogen",Armeebogen!D38))),(Armeebogen!C38="Krieger (0)")),(Armeebogen!A38),0)</f>
        <v>0</v>
      </c>
      <c r="AU30" s="52">
        <f>IF(AND((Armeebogen!E38="Das schwarze Tor öffnet sich"),(ISNUMBER(SEARCH("bogen",Armeebogen!D38))),(Armeebogen!C38="Krieger (0)")),(Armeebogen!A38),0)</f>
        <v>0</v>
      </c>
      <c r="AV30" s="52">
        <f>IF(AND((Armeebogen!E38="Heer des Drachenkaisers"),(ISNUMBER(SEARCH("Bogen",Armeebogen!D38))),(Armeebogen!C38="Krieger (0)")),(Armeebogen!A38),0)</f>
        <v>0</v>
      </c>
      <c r="AW30" s="52">
        <f>IF(AND((Armeebogen!E38="Die Armee Dunlands"),(ISNUMBER(SEARCH("Bogen",Armeebogen!D38))),(Armeebogen!C38="Krieger (0)")),(Armeebogen!A38),0)</f>
        <v>0</v>
      </c>
      <c r="AX30" s="52">
        <f>IF(AND((Armeebogen!E38="Die Gruben von Dol Guldur"),(ISNUMBER(SEARCH("bogen",Armeebogen!D38))),(Armeebogen!C38="Krieger (0)")),(Armeebogen!A38),0)</f>
        <v>0</v>
      </c>
      <c r="AY30" s="52">
        <f>IF(AND((Armeebogen!E38="Die Strolche des Bosses"),(ISNUMBER(SEARCH("Bogen",Armeebogen!D38))),(Armeebogen!C38="Krieger (0)")),(Armeebogen!A38),0)</f>
        <v>0</v>
      </c>
      <c r="AZ30" s="52">
        <f>IF(AND((Armeebogen!E38="Die Tiefen von Moria"),(ISNUMBER(SEARCH("Bogen",Armeebogen!D38))),(Armeebogen!C38="Krieger (0)")),(Armeebogen!A38),0)</f>
        <v>0</v>
      </c>
      <c r="BA30" s="52">
        <f>IF(AND((Armeebogen!E38="Die Wölfe Isengarts"),(ISNUMBER(SEARCH("bogen",Armeebogen!C38))),(Armeebogen!D38="Krieger (0)")),(Armeebogen!A38),0)</f>
        <v>0</v>
      </c>
      <c r="BB30" s="52">
        <f>IF(AND((Armeebogen!E38="Die Bösen Wesen des Düsterwaldes"),(ISNUMBER(SEARCH("Bogen",Armeebogen!D38))),(Armeebogen!C38="Krieger (0)")),(Armeebogen!A38),0)</f>
        <v>0</v>
      </c>
      <c r="BC30" s="52">
        <f>IF(AND((Armeebogen!E38="Gothmogs Armee"),(ISNUMBER(SEARCH("bogen",Armeebogen!D38))),(Armeebogen!C38="Krieger (0)")),(Armeebogen!A38),0)</f>
        <v>0</v>
      </c>
      <c r="BD30" s="52">
        <f>IF(AND((Armeebogen!E38="Große Armee des Südens"),(ISNUMBER(SEARCH("bogen",Armeebogen!D38))),(Armeebogen!C38="Krieger (0)")),(Armeebogen!A38),0)</f>
        <v>0</v>
      </c>
      <c r="BE30" s="52">
        <f>IF(AND((Armeebogen!E38="Lurtz' Kundschafter"),(ISNUMBER(SEARCH("bogen",Armeebogen!D38))),(Armeebogen!C38="Krieger (0)")),(Armeebogen!A38),0)</f>
        <v>0</v>
      </c>
      <c r="BF30" s="52">
        <f>IF(AND((Armeebogen!E38="Sturm auf Helms Klamm"),(ISNUMBER(SEARCH("Bogen",Armeebogen!D38))),(Armeebogen!C38="Krieger (0)")),(Armeebogen!A38),0)</f>
        <v>0</v>
      </c>
      <c r="BG30" s="52">
        <f>IF(AND((Armeebogen!E38="Ugluks Kundschafter"),(ISNUMBER(SEARCH("bogen",Armeebogen!C38))),(Armeebogen!D38="Krieger (0)")),(Armeebogen!A38),0)</f>
        <v>0</v>
      </c>
      <c r="BH30" s="52">
        <f>IF(AND((Armeebogen!E38="Helmswache"),(ISNUMBER(SEARCH("bogen",Armeebogen!C38))),(Armeebogen!D38="Krieger (0)")),(Armeebogen!A38),0)</f>
        <v>0</v>
      </c>
      <c r="BI30" s="2"/>
      <c r="BL30" s="2"/>
      <c r="BM30" s="2"/>
      <c r="BN30" s="2"/>
      <c r="BR30" s="2"/>
      <c r="BT30" s="2"/>
    </row>
    <row r="31" ht="15.75" customHeight="1">
      <c r="A31" s="45"/>
      <c r="B31" s="45">
        <f>IF(AND((Armeebogen!E39="Armee von Seestadt"),(ISNUMBER(SEARCH("Bogen",Armeebogen!D39))),(Armeebogen!C39="Krieger (0)")),(Armeebogen!A39),0)</f>
        <v>0</v>
      </c>
      <c r="C31" s="51">
        <f>IF(AND((Armeebogen!E39="Arnor"),(ISNUMBER(SEARCH("Bogen",Armeebogen!D39))),(Armeebogen!C39="Krieger (0)")),(Armeebogen!A39),0)</f>
        <v>0</v>
      </c>
      <c r="D31" s="52">
        <f>IF(AND((Armeebogen!E49="Bruchtal"),(ISNUMBER(SEARCH("bogen",Armeebogen!D49))),(Armeebogen!C49="Krieger (0)")),(Armeebogen!A49),0)</f>
        <v>0</v>
      </c>
      <c r="E31" s="52">
        <f>IF(AND((Armeebogen!E39="Das Auenland"),(ISNUMBER(SEARCH("bogen",Armeebogen!D39))),(Armeebogen!C39="Krieger (0)")),(Armeebogen!A39),0)</f>
        <v>0</v>
      </c>
      <c r="F31" s="52">
        <f>IF(AND((Armeebogen!E49="Das Königreich von Kazad-dûm"),(ISNUMBER(SEARCH("bogen",Armeebogen!D49))),(Armeebogen!C49="Krieger (0)")),(Armeebogen!A49),0)</f>
        <v>0</v>
      </c>
      <c r="G31" s="52">
        <f>IF(AND((Armeebogen!E49="Die Lehen"),(ISNUMBER(SEARCH("Bogen",Armeebogen!D49))),(Armeebogen!C49="Krieger (0)")),(Armeebogen!A49),0)</f>
        <v>0</v>
      </c>
      <c r="H31" s="52">
        <f>IF(AND((Armeebogen!E39="Der wiedereroberte Erebor"),(ISNUMBER(SEARCH("Bogen",Armeebogen!D39))),(Armeebogen!C39="Krieger (0)")),(Armeebogen!A39),0)</f>
        <v>0</v>
      </c>
      <c r="I31" s="52">
        <f>IF(AND((Armeebogen!E39="Der Eisenberge"),(ISNUMBER(SEARCH("Armbrust",Armeebogen!D39))),(Armeebogen!C39="Krieger (0)")),(Armeebogen!A39),0)</f>
        <v>0</v>
      </c>
      <c r="J31" s="52">
        <f>IF(AND((Armeebogen!E39="Garnision von Thal"),(ISNUMBER(SEARCH("Bogen",Armeebogen!D39))),(Armeebogen!C39="Krieger (0)")),(Armeebogen!A39),0)</f>
        <v>0</v>
      </c>
      <c r="K31" s="52">
        <f>IF(AND((Armeebogen!E49="Lothlórien"),(ISNUMBER(SEARCH("bogen",Armeebogen!D49))),(Armeebogen!C49="Krieger (0)")),(Armeebogen!A49),0)</f>
        <v>0</v>
      </c>
      <c r="L31" s="52">
        <f>IF(AND((Armeebogen!E49="Minas Tirith"),(ISNUMBER(SEARCH("Bogen",Armeebogen!D49))),(Armeebogen!C49="Krieger (0)")),(Armeebogen!A49),0)</f>
        <v>0</v>
      </c>
      <c r="M31" s="52">
        <f>IF(AND((Armeebogen!E49="Númenor"),(ISNUMBER(SEARCH("Bogen",Armeebogen!D49))),(Armeebogen!C49="Krieger (0)")),(Armeebogen!A49),0)</f>
        <v>0</v>
      </c>
      <c r="N31" s="52">
        <f>IF(AND((Armeebogen!E49="Rohan"),(ISNUMBER(SEARCH("Bogen",Armeebogen!D49))),(Armeebogen!C49="Krieger (0)")),(Armeebogen!A49),0)</f>
        <v>0</v>
      </c>
      <c r="O31" s="45">
        <f>IF(AND((Armeebogen!E39="Thranduils Hallen"),(ISNUMBER(SEARCH("bogen",Armeebogen!D39))),(Armeebogen!C39="Krieger (0)")),(Armeebogen!A39),0)</f>
        <v>0</v>
      </c>
      <c r="P31" s="45">
        <f>IF(AND((Armeebogen!E39="Überlebene von See-Stadt"),(ISNUMBER(SEARCH("bogen",Armeebogen!D39))),(Armeebogen!C39="Krieger (0)")),(Armeebogen!A39),0)</f>
        <v>0</v>
      </c>
      <c r="Q31" s="45">
        <f>IF(AND((Armeebogen!E39="Die Armee von Thal"),(ISNUMBER(SEARCH("bogen",Armeebogen!D39))),(Armeebogen!C39="Krieger (0)")),(Armeebogen!A39),0)</f>
        <v>0</v>
      </c>
      <c r="R31" s="45">
        <f>IF(AND((Armeebogen!E39="Die Beorninger"),(ISNUMBER(SEARCH("bogen",Armeebogen!D39))),(Armeebogen!C39="Krieger (0)")),(Armeebogen!A39),0)</f>
        <v>0</v>
      </c>
      <c r="S31" s="45">
        <f>IF(AND((Armeebogen!E39="Die Menschen des Westens"),(ISNUMBER(SEARCH("bogen",Armeebogen!D39))),(Armeebogen!C39="Krieger (0)")),(Armeebogen!A39),0)</f>
        <v>0</v>
      </c>
      <c r="T31" s="45">
        <f>IF(AND((Armeebogen!E39="Eomers Reiter"),(ISNUMBER(SEARCH("bogen",Armeebogen!D39))),(Armeebogen!C39="Krieger (0)")),(Armeebogen!A39),0)</f>
        <v>0</v>
      </c>
      <c r="U31" s="45">
        <f>IF(AND((Armeebogen!E39="Pfade des Druaden"),(ISNUMBER(SEARCH("bogen",Armeebogen!D39))),(Armeebogen!C39="Krieger (0)")),(Armeebogen!A39),0)</f>
        <v>0</v>
      </c>
      <c r="V31" s="45">
        <f>IF(AND((Armeebogen!E39="Theodens Reiter"),(ISNUMBER(SEARCH("bogen",Armeebogen!D39))),(Armeebogen!C39="Krieger (0)")),(Armeebogen!A39),0)</f>
        <v>0</v>
      </c>
      <c r="W31" s="45">
        <f>IF(AND((Armeebogen!E39="Theodreds Wache"),(ISNUMBER(SEARCH("bogen",Armeebogen!D39))),(Armeebogen!C39="Krieger (0)")),(Armeebogen!A39),0)</f>
        <v>0</v>
      </c>
      <c r="X31" s="45">
        <f>IF(AND((Armeebogen!E39="Verteidiger des Auenlandes"),(ISNUMBER(SEARCH("bogen",Armeebogen!D39))),(Armeebogen!C39="Krieger (0)")),(Armeebogen!A39),0)</f>
        <v>0</v>
      </c>
      <c r="Y31" s="52">
        <f>IF(AND((Armeebogen!E39="Verteidiger der Erebors"),(ISNUMBER(SEARCH("Armbrust",Armeebogen!D39))),(Armeebogen!C39="Krieger (0)")),(Armeebogen!A39),0)</f>
        <v>0</v>
      </c>
      <c r="Z31" s="45">
        <f>IF(AND((Armeebogen!E39="Verteidiger der Erebors"),(ISNUMBER(SEARCH("Bogen",Armeebogen!D39))),(Armeebogen!C39="Krieger (0)")),(Armeebogen!A39),0)</f>
        <v>0</v>
      </c>
      <c r="AA31" s="45">
        <f>IF(AND((Armeebogen!E39="Verteidiger von Helms Klamm"),(ISNUMBER(SEARCH("bogen",Armeebogen!D39))),(Armeebogen!C39="Krieger (0)")),(Armeebogen!A39),0)</f>
        <v>0</v>
      </c>
      <c r="AB31" s="45">
        <f>IF(AND((Armeebogen!E39="Waldläufer von Ithilien"),(ISNUMBER(SEARCH("bogen",Armeebogen!D39))),(Armeebogen!C39="Krieger (0)")),(Armeebogen!A39),0)</f>
        <v>0</v>
      </c>
      <c r="AC31" s="52">
        <f>IF(AND((Armeebogen!E49="Angmar"),(ISNUMBER(SEARCH("bogen",Armeebogen!D49))),(Armeebogen!C49="Krieger (0)")),(Armeebogen!A49),0)</f>
        <v>0</v>
      </c>
      <c r="AD31" s="52">
        <f>IF(AND((Armeebogen!E39="Azogs Jäger"),(ISNUMBER(SEARCH("Orkbogen",Armeebogen!D39))),(Armeebogen!C39="Krieger (0)")),(Armeebogen!A39),0)</f>
        <v>0</v>
      </c>
      <c r="AE31" s="52">
        <f>IF(AND((Armeebogen!E39="Azogs Legion"),(ISNUMBER(SEARCH("bogen",Armeebogen!D39))),(Armeebogen!C39="Krieger (0)")),(Armeebogen!A39),0)</f>
        <v>0</v>
      </c>
      <c r="AF31" s="52">
        <f>IF(AND((Armeebogen!E49="Barad-dûr"),(ISNUMBER(SEARCH("bogen",Armeebogen!D49))),(Armeebogen!C49="Krieger (0)")),(Armeebogen!A49),0)</f>
        <v>0</v>
      </c>
      <c r="AG31" s="52">
        <f>IF(AND((Armeebogen!E49="Die Ostlinge"),(ISNUMBER(SEARCH("Bogen",Armeebogen!D49))),(Armeebogen!C49="Krieger (0)")),(Armeebogen!A49),0)</f>
        <v>0</v>
      </c>
      <c r="AH31" s="52">
        <f>IF(AND((Armeebogen!E49="Die Schlangenhorde"),(ISNUMBER(SEARCH("Bogen",Armeebogen!D49))),(Armeebogen!C49="Krieger (0)")),(Armeebogen!A49),0)</f>
        <v>0</v>
      </c>
      <c r="AI31" s="45">
        <f>IF(AND((Armeebogen!E39="Dunkle Mächte von Dol Guldur"),(ISNUMBER(SEARCH("Orkbogen",Armeebogen!D39))),(Armeebogen!C39="Krieger (0)")),(Armeebogen!A39),0)</f>
        <v>0</v>
      </c>
      <c r="AJ31" s="52">
        <f>IF(AND((Armeebogen!E49="Isengart"),(ISNUMBER(SEARCH("bogen",Armeebogen!D49))),(Armeebogen!C49="Krieger (0)")),(Armeebogen!A49),0)</f>
        <v>0</v>
      </c>
      <c r="AK31" s="52">
        <f>IF(AND((Armeebogen!E49="Isengart"),(ISNUMBER(SEARCH("Armbrust",Armeebogen!D49))),(Armeebogen!C49="Krieger (0)")),(Armeebogen!A49),0)</f>
        <v>0</v>
      </c>
      <c r="AL31" s="52">
        <f>IF(AND((Armeebogen!E49="Kosaren von Umbar"),(ISNUMBER(SEARCH("Bogen",Armeebogen!D49))),(Armeebogen!C49="Krieger (0)")),(Armeebogen!A49),0)</f>
        <v>0</v>
      </c>
      <c r="AM31" s="52">
        <f>IF(AND((Armeebogen!E49="Kosaren von Umbar"),(ISNUMBER(SEARCH("Armbrust",Armeebogen!D49))),(Armeebogen!C49="Krieger (0)")),(Armeebogen!A49),0)</f>
        <v>0</v>
      </c>
      <c r="AN31" s="52">
        <f>IF(AND((Armeebogen!E39="Mordor"),(ISNUMBER(SEARCH("bogen",Armeebogen!D39))),(Armeebogen!C39="Krieger (0)")),(Armeebogen!A39),0)</f>
        <v>0</v>
      </c>
      <c r="AO31" s="52">
        <f>IF(AND((Armeebogen!E49="Moria"),(ISNUMBER(SEARCH("bogen",Armeebogen!D49))),(Armeebogen!C49="Krieger (0)")),(Armeebogen!A49),0)</f>
        <v>0</v>
      </c>
      <c r="AP31" s="52">
        <f>IF(AND((Armeebogen!E49="Sharkas Abtrünnige"),(ISNUMBER(SEARCH("Bogen",Armeebogen!D49))),(Armeebogen!C49="Krieger (0)")),(Armeebogen!A49),0)</f>
        <v>0</v>
      </c>
      <c r="AQ31" s="52">
        <f>IF(AND((Armeebogen!E49="Variags von Khand"),(ISNUMBER(SEARCH("Bogen",Armeebogen!D49))),(Armeebogen!C49="Krieger (0)")),(Armeebogen!A49),0)</f>
        <v>0</v>
      </c>
      <c r="AR31" s="52">
        <f>IF(AND((Armeebogen!E39="Weit-Harad"),(ISNUMBER(SEARCH("Bogen",Armeebogen!D39))),(Armeebogen!C39="Krieger (0)")),(Armeebogen!A39),0)</f>
        <v>0</v>
      </c>
      <c r="AS31" s="52">
        <f>IF(AND((Armeebogen!E39="Angriff auf Lothlorien"),(ISNUMBER(SEARCH("Bogen",Armeebogen!D39))),(Armeebogen!C39="Krieger (0)")),(Armeebogen!A39),0)</f>
        <v>0</v>
      </c>
      <c r="AT31" s="52">
        <f>IF(AND((Armeebogen!E39="Cirith Ungol"),(ISNUMBER(SEARCH("Bogen",Armeebogen!D39))),(Armeebogen!C39="Krieger (0)")),(Armeebogen!A39),0)</f>
        <v>0</v>
      </c>
      <c r="AU31" s="52">
        <f>IF(AND((Armeebogen!E49="Das schwarze Tor öffnet sich"),(ISNUMBER(SEARCH("bogen",Armeebogen!D49))),(Armeebogen!C49="Krieger (0)")),(Armeebogen!A49),0)</f>
        <v>0</v>
      </c>
      <c r="AV31" s="52">
        <f>IF(AND((Armeebogen!E39="Heer des Drachenkaisers"),(ISNUMBER(SEARCH("Bogen",Armeebogen!D39))),(Armeebogen!C39="Krieger (0)")),(Armeebogen!A39),0)</f>
        <v>0</v>
      </c>
      <c r="AW31" s="52">
        <f>IF(AND((Armeebogen!E39="Die Armee Dunlands"),(ISNUMBER(SEARCH("Bogen",Armeebogen!D39))),(Armeebogen!C39="Krieger (0)")),(Armeebogen!A39),0)</f>
        <v>0</v>
      </c>
      <c r="AX31" s="52">
        <f>IF(AND((Armeebogen!E39="Die Gruben von Dol Guldur"),(ISNUMBER(SEARCH("bogen",Armeebogen!D39))),(Armeebogen!C39="Krieger (0)")),(Armeebogen!A39),0)</f>
        <v>0</v>
      </c>
      <c r="AY31" s="52">
        <f>IF(AND((Armeebogen!E39="Die Strolche des Bosses"),(ISNUMBER(SEARCH("Bogen",Armeebogen!D39))),(Armeebogen!C39="Krieger (0)")),(Armeebogen!A39),0)</f>
        <v>0</v>
      </c>
      <c r="AZ31" s="52">
        <f>IF(AND((Armeebogen!E39="Die Tiefen von Moria"),(ISNUMBER(SEARCH("Bogen",Armeebogen!D39))),(Armeebogen!C39="Krieger (0)")),(Armeebogen!A39),0)</f>
        <v>0</v>
      </c>
      <c r="BA31" s="52">
        <f>IF(AND((Armeebogen!E39="Die Wölfe Isengarts"),(ISNUMBER(SEARCH("bogen",Armeebogen!C39))),(Armeebogen!D39="Krieger (0)")),(Armeebogen!A39),0)</f>
        <v>0</v>
      </c>
      <c r="BB31" s="52">
        <f>IF(AND((Armeebogen!E39="Die Bösen Wesen des Düsterwaldes"),(ISNUMBER(SEARCH("Bogen",Armeebogen!D39))),(Armeebogen!C39="Krieger (0)")),(Armeebogen!A39),0)</f>
        <v>0</v>
      </c>
      <c r="BC31" s="52">
        <f>IF(AND((Armeebogen!E49="Gothmogs Armee"),(ISNUMBER(SEARCH("bogen",Armeebogen!D49))),(Armeebogen!C49="Krieger (0)")),(Armeebogen!A49),0)</f>
        <v>0</v>
      </c>
      <c r="BD31" s="52">
        <f>IF(AND((Armeebogen!E49="Große Armee des Südens"),(ISNUMBER(SEARCH("bogen",Armeebogen!D49))),(Armeebogen!C49="Krieger (0)")),(Armeebogen!A49),0)</f>
        <v>0</v>
      </c>
      <c r="BE31" s="52">
        <f>IF(AND((Armeebogen!E39="Lurtz' Kundschafter"),(ISNUMBER(SEARCH("bogen",Armeebogen!D39))),(Armeebogen!C39="Krieger (0)")),(Armeebogen!A39),0)</f>
        <v>0</v>
      </c>
      <c r="BF31" s="52">
        <f>IF(AND((Armeebogen!E39="Sturm auf Helms Klamm"),(ISNUMBER(SEARCH("Bogen",Armeebogen!D39))),(Armeebogen!C39="Krieger (0)")),(Armeebogen!A39),0)</f>
        <v>0</v>
      </c>
      <c r="BG31" s="52">
        <f>IF(AND((Armeebogen!E39="Ugluks Kundschafter"),(ISNUMBER(SEARCH("bogen",Armeebogen!C39))),(Armeebogen!D39="Krieger (0)")),(Armeebogen!A39),0)</f>
        <v>0</v>
      </c>
      <c r="BH31" s="52">
        <f>IF(AND((Armeebogen!E39="Helmswache"),(ISNUMBER(SEARCH("bogen",Armeebogen!C39))),(Armeebogen!D39="Krieger (0)")),(Armeebogen!A39),0)</f>
        <v>0</v>
      </c>
      <c r="BI31" s="2"/>
      <c r="BL31" s="2"/>
      <c r="BM31" s="2"/>
      <c r="BN31" s="2"/>
      <c r="BR31" s="2"/>
      <c r="BT31" s="2"/>
    </row>
    <row r="32" ht="15.75" customHeight="1">
      <c r="A32" s="45"/>
      <c r="B32" s="45">
        <f>IF(AND((Armeebogen!E40="Armee von Seestadt"),(ISNUMBER(SEARCH("Bogen",Armeebogen!D40))),(Armeebogen!C40="Krieger (0)")),(Armeebogen!A40),0)</f>
        <v>0</v>
      </c>
      <c r="C32" s="51">
        <f>IF(AND((Armeebogen!E40="Arnor"),(ISNUMBER(SEARCH("Bogen",Armeebogen!D40))),(Armeebogen!C40="Krieger (0)")),(Armeebogen!A40),0)</f>
        <v>0</v>
      </c>
      <c r="D32" s="52">
        <f>IF(AND((Armeebogen!E40="Bruchtal"),(ISNUMBER(SEARCH("bogen",Armeebogen!D40))),(Armeebogen!C40="Krieger (0)")),(Armeebogen!A40),0)</f>
        <v>0</v>
      </c>
      <c r="E32" s="52">
        <f>IF(AND((Armeebogen!E40="Das Auenland"),(ISNUMBER(SEARCH("bogen",Armeebogen!D40))),(Armeebogen!C40="Krieger (0)")),(Armeebogen!A40),0)</f>
        <v>0</v>
      </c>
      <c r="F32" s="52">
        <f>IF(AND((Armeebogen!E40="Das Königreich von Kazad-dûm"),(ISNUMBER(SEARCH("bogen",Armeebogen!D40))),(Armeebogen!C40="Krieger (0)")),(Armeebogen!A40),0)</f>
        <v>0</v>
      </c>
      <c r="G32" s="52">
        <f>IF(AND((Armeebogen!E40="Die Lehen"),(ISNUMBER(SEARCH("Bogen",Armeebogen!D40))),(Armeebogen!C40="Krieger (0)")),(Armeebogen!A40),0)</f>
        <v>0</v>
      </c>
      <c r="H32" s="52">
        <f>IF(AND((Armeebogen!E40="Der wiedereroberte Erebor"),(ISNUMBER(SEARCH("Bogen",Armeebogen!D40))),(Armeebogen!C40="Krieger (0)")),(Armeebogen!A40),0)</f>
        <v>0</v>
      </c>
      <c r="I32" s="52">
        <f>IF(AND((Armeebogen!E40="Der Eisenberge"),(ISNUMBER(SEARCH("Armbrust",Armeebogen!D40))),(Armeebogen!C40="Krieger (0)")),(Armeebogen!A40),0)</f>
        <v>0</v>
      </c>
      <c r="J32" s="52">
        <f>IF(AND((Armeebogen!E40="Garnision von Thal"),(ISNUMBER(SEARCH("Bogen",Armeebogen!D40))),(Armeebogen!C40="Krieger (0)")),(Armeebogen!A40),0)</f>
        <v>0</v>
      </c>
      <c r="K32" s="52">
        <f>IF(AND((Armeebogen!E40="Lothlórien"),(ISNUMBER(SEARCH("bogen",Armeebogen!D40))),(Armeebogen!C40="Krieger (0)")),(Armeebogen!A40),0)</f>
        <v>0</v>
      </c>
      <c r="L32" s="52">
        <f>IF(AND((Armeebogen!E40="Minas Tirith"),(ISNUMBER(SEARCH("Bogen",Armeebogen!D40))),(Armeebogen!C40="Krieger (0)")),(Armeebogen!A40),0)</f>
        <v>0</v>
      </c>
      <c r="M32" s="52">
        <f>IF(AND((Armeebogen!E40="Númenor"),(ISNUMBER(SEARCH("Bogen",Armeebogen!D40))),(Armeebogen!C40="Krieger (0)")),(Armeebogen!A40),0)</f>
        <v>0</v>
      </c>
      <c r="N32" s="52">
        <f>IF(AND((Armeebogen!E40="Rohan"),(ISNUMBER(SEARCH("Bogen",Armeebogen!D40))),(Armeebogen!C40="Krieger (0)")),(Armeebogen!A40),0)</f>
        <v>0</v>
      </c>
      <c r="O32" s="45">
        <f>IF(AND((Armeebogen!E40="Thranduils Hallen"),(ISNUMBER(SEARCH("bogen",Armeebogen!D40))),(Armeebogen!C40="Krieger (0)")),(Armeebogen!A40),0)</f>
        <v>0</v>
      </c>
      <c r="P32" s="45">
        <f>IF(AND((Armeebogen!E40="Überlebene von See-Stadt"),(ISNUMBER(SEARCH("bogen",Armeebogen!D40))),(Armeebogen!C40="Krieger (0)")),(Armeebogen!A40),0)</f>
        <v>0</v>
      </c>
      <c r="Q32" s="45">
        <f>IF(AND((Armeebogen!E40="Die Armee von Thal"),(ISNUMBER(SEARCH("bogen",Armeebogen!D40))),(Armeebogen!C40="Krieger (0)")),(Armeebogen!A40),0)</f>
        <v>0</v>
      </c>
      <c r="R32" s="45">
        <f>IF(AND((Armeebogen!E40="Die Beorninger"),(ISNUMBER(SEARCH("bogen",Armeebogen!D40))),(Armeebogen!C40="Krieger (0)")),(Armeebogen!A40),0)</f>
        <v>0</v>
      </c>
      <c r="S32" s="45">
        <f>IF(AND((Armeebogen!E40="Die Menschen des Westens"),(ISNUMBER(SEARCH("bogen",Armeebogen!D40))),(Armeebogen!C40="Krieger (0)")),(Armeebogen!A40),0)</f>
        <v>0</v>
      </c>
      <c r="T32" s="45">
        <f>IF(AND((Armeebogen!E40="Eomers Reiter"),(ISNUMBER(SEARCH("bogen",Armeebogen!D40))),(Armeebogen!C40="Krieger (0)")),(Armeebogen!A40),0)</f>
        <v>0</v>
      </c>
      <c r="U32" s="45">
        <f>IF(AND((Armeebogen!E40="Pfade des Druaden"),(ISNUMBER(SEARCH("bogen",Armeebogen!D40))),(Armeebogen!C40="Krieger (0)")),(Armeebogen!A40),0)</f>
        <v>0</v>
      </c>
      <c r="V32" s="45">
        <f>IF(AND((Armeebogen!E40="Theodens Reiter"),(ISNUMBER(SEARCH("bogen",Armeebogen!D40))),(Armeebogen!C40="Krieger (0)")),(Armeebogen!A40),0)</f>
        <v>0</v>
      </c>
      <c r="W32" s="45">
        <f>IF(AND((Armeebogen!E40="Theodreds Wache"),(ISNUMBER(SEARCH("bogen",Armeebogen!D40))),(Armeebogen!C40="Krieger (0)")),(Armeebogen!A40),0)</f>
        <v>0</v>
      </c>
      <c r="X32" s="45">
        <f>IF(AND((Armeebogen!E40="Verteidiger des Auenlandes"),(ISNUMBER(SEARCH("bogen",Armeebogen!D40))),(Armeebogen!C40="Krieger (0)")),(Armeebogen!A40),0)</f>
        <v>0</v>
      </c>
      <c r="Y32" s="52">
        <f>IF(AND((Armeebogen!E40="Verteidiger der Erebors"),(ISNUMBER(SEARCH("Armbrust",Armeebogen!D40))),(Armeebogen!C40="Krieger (0)")),(Armeebogen!A40),0)</f>
        <v>0</v>
      </c>
      <c r="Z32" s="45">
        <f>IF(AND((Armeebogen!E40="Verteidiger der Erebors"),(ISNUMBER(SEARCH("Bogen",Armeebogen!D40))),(Armeebogen!C40="Krieger (0)")),(Armeebogen!A40),0)</f>
        <v>0</v>
      </c>
      <c r="AA32" s="45">
        <f>IF(AND((Armeebogen!E40="Verteidiger von Helms Klamm"),(ISNUMBER(SEARCH("bogen",Armeebogen!D40))),(Armeebogen!C40="Krieger (0)")),(Armeebogen!A40),0)</f>
        <v>0</v>
      </c>
      <c r="AB32" s="45">
        <f>IF(AND((Armeebogen!E40="Waldläufer von Ithilien"),(ISNUMBER(SEARCH("bogen",Armeebogen!D40))),(Armeebogen!C40="Krieger (0)")),(Armeebogen!A40),0)</f>
        <v>0</v>
      </c>
      <c r="AC32" s="52">
        <f>IF(AND((Armeebogen!E40="Angmar"),(ISNUMBER(SEARCH("bogen",Armeebogen!D40))),(Armeebogen!C40="Krieger (0)")),(Armeebogen!A40),0)</f>
        <v>0</v>
      </c>
      <c r="AD32" s="52">
        <f>IF(AND((Armeebogen!E40="Azogs Jäger"),(ISNUMBER(SEARCH("Orkbogen",Armeebogen!D40))),(Armeebogen!C40="Krieger (0)")),(Armeebogen!A40),0)</f>
        <v>0</v>
      </c>
      <c r="AE32" s="52">
        <f>IF(AND((Armeebogen!E40="Azogs Legion"),(ISNUMBER(SEARCH("bogen",Armeebogen!D40))),(Armeebogen!C40="Krieger (0)")),(Armeebogen!A40),0)</f>
        <v>0</v>
      </c>
      <c r="AF32" s="52">
        <f>IF(AND((Armeebogen!E40="Barad-dûr"),(ISNUMBER(SEARCH("bogen",Armeebogen!D40))),(Armeebogen!C40="Krieger (0)")),(Armeebogen!A40),0)</f>
        <v>0</v>
      </c>
      <c r="AG32" s="52">
        <f>IF(AND((Armeebogen!E40="Die Ostlinge"),(ISNUMBER(SEARCH("Bogen",Armeebogen!D40))),(Armeebogen!C40="Krieger (0)")),(Armeebogen!A40),0)</f>
        <v>0</v>
      </c>
      <c r="AH32" s="52">
        <f>IF(AND((Armeebogen!E40="Die Schlangenhorde"),(ISNUMBER(SEARCH("Bogen",Armeebogen!D40))),(Armeebogen!C40="Krieger (0)")),(Armeebogen!A40),0)</f>
        <v>0</v>
      </c>
      <c r="AI32" s="45">
        <f>IF(AND((Armeebogen!E40="Dunkle Mächte von Dol Guldur"),(ISNUMBER(SEARCH("Orkbogen",Armeebogen!D40))),(Armeebogen!C40="Krieger (0)")),(Armeebogen!A40),0)</f>
        <v>0</v>
      </c>
      <c r="AJ32" s="52">
        <f>IF(AND((Armeebogen!E40="Isengart"),(ISNUMBER(SEARCH("bogen",Armeebogen!D40))),(Armeebogen!C40="Krieger (0)")),(Armeebogen!A40),0)</f>
        <v>0</v>
      </c>
      <c r="AK32" s="52">
        <f>IF(AND((Armeebogen!E40="Isengart"),(ISNUMBER(SEARCH("Armbrust",Armeebogen!D40))),(Armeebogen!C40="Krieger (0)")),(Armeebogen!A40),0)</f>
        <v>0</v>
      </c>
      <c r="AL32" s="52">
        <f>IF(AND((Armeebogen!E40="Kosaren von Umbar"),(ISNUMBER(SEARCH("Bogen",Armeebogen!D40))),(Armeebogen!C40="Krieger (0)")),(Armeebogen!A40),0)</f>
        <v>0</v>
      </c>
      <c r="AM32" s="52">
        <f>IF(AND((Armeebogen!E40="Kosaren von Umbar"),(ISNUMBER(SEARCH("Armbrust",Armeebogen!D40))),(Armeebogen!C40="Krieger (0)")),(Armeebogen!A40),0)</f>
        <v>0</v>
      </c>
      <c r="AN32" s="52">
        <f>IF(AND((Armeebogen!E40="Mordor"),(ISNUMBER(SEARCH("bogen",Armeebogen!D40))),(Armeebogen!C40="Krieger (0)")),(Armeebogen!A40),0)</f>
        <v>0</v>
      </c>
      <c r="AO32" s="52">
        <f>IF(AND((Armeebogen!E40="Moria"),(ISNUMBER(SEARCH("bogen",Armeebogen!D40))),(Armeebogen!C40="Krieger (0)")),(Armeebogen!A40),0)</f>
        <v>0</v>
      </c>
      <c r="AP32" s="52">
        <f>IF(AND((Armeebogen!E40="Sharkas Abtrünnige"),(ISNUMBER(SEARCH("Bogen",Armeebogen!D40))),(Armeebogen!C40="Krieger (0)")),(Armeebogen!A40),0)</f>
        <v>0</v>
      </c>
      <c r="AQ32" s="52">
        <f>IF(AND((Armeebogen!E40="Variags von Khand"),(ISNUMBER(SEARCH("Bogen",Armeebogen!D40))),(Armeebogen!C40="Krieger (0)")),(Armeebogen!A40),0)</f>
        <v>0</v>
      </c>
      <c r="AR32" s="52">
        <f>IF(AND((Armeebogen!E40="Weit-Harad"),(ISNUMBER(SEARCH("Bogen",Armeebogen!D40))),(Armeebogen!C40="Krieger (0)")),(Armeebogen!A40),0)</f>
        <v>0</v>
      </c>
      <c r="AS32" s="52">
        <f>IF(AND((Armeebogen!E40="Angriff auf Lothlorien"),(ISNUMBER(SEARCH("Bogen",Armeebogen!D40))),(Armeebogen!C40="Krieger (0)")),(Armeebogen!A40),0)</f>
        <v>0</v>
      </c>
      <c r="AT32" s="52">
        <f>IF(AND((Armeebogen!E40="Cirith Ungol"),(ISNUMBER(SEARCH("Bogen",Armeebogen!D40))),(Armeebogen!C40="Krieger (0)")),(Armeebogen!A40),0)</f>
        <v>0</v>
      </c>
      <c r="AU32" s="52">
        <f>IF(AND((Armeebogen!E40="Das schwarze Tor öffnet sich"),(ISNUMBER(SEARCH("bogen",Armeebogen!D40))),(Armeebogen!C40="Krieger (0)")),(Armeebogen!A40),0)</f>
        <v>0</v>
      </c>
      <c r="AV32" s="52">
        <f>IF(AND((Armeebogen!E40="Heer des Drachenkaisers"),(ISNUMBER(SEARCH("Bogen",Armeebogen!D40))),(Armeebogen!C40="Krieger (0)")),(Armeebogen!A40),0)</f>
        <v>0</v>
      </c>
      <c r="AW32" s="52">
        <f>IF(AND((Armeebogen!E40="Die Armee Dunlands"),(ISNUMBER(SEARCH("Bogen",Armeebogen!D40))),(Armeebogen!C40="Krieger (0)")),(Armeebogen!A40),0)</f>
        <v>0</v>
      </c>
      <c r="AX32" s="52">
        <f>IF(AND((Armeebogen!E40="Die Gruben von Dol Guldur"),(ISNUMBER(SEARCH("bogen",Armeebogen!D40))),(Armeebogen!C40="Krieger (0)")),(Armeebogen!A40),0)</f>
        <v>0</v>
      </c>
      <c r="AY32" s="52">
        <f>IF(AND((Armeebogen!E40="Die Strolche des Bosses"),(ISNUMBER(SEARCH("Bogen",Armeebogen!D40))),(Armeebogen!C40="Krieger (0)")),(Armeebogen!A40),0)</f>
        <v>0</v>
      </c>
      <c r="AZ32" s="52">
        <f>IF(AND((Armeebogen!E40="Die Tiefen von Moria"),(ISNUMBER(SEARCH("Bogen",Armeebogen!D40))),(Armeebogen!C40="Krieger (0)")),(Armeebogen!A40),0)</f>
        <v>0</v>
      </c>
      <c r="BA32" s="52">
        <f>IF(AND((Armeebogen!E40="Die Wölfe Isengarts"),(ISNUMBER(SEARCH("bogen",Armeebogen!C40))),(Armeebogen!D40="Krieger (0)")),(Armeebogen!A40),0)</f>
        <v>0</v>
      </c>
      <c r="BB32" s="52">
        <f>IF(AND((Armeebogen!E40="Die Bösen Wesen des Düsterwaldes"),(ISNUMBER(SEARCH("Bogen",Armeebogen!D40))),(Armeebogen!C40="Krieger (0)")),(Armeebogen!A40),0)</f>
        <v>0</v>
      </c>
      <c r="BC32" s="52">
        <f>IF(AND((Armeebogen!E40="Gothmogs Armee"),(ISNUMBER(SEARCH("bogen",Armeebogen!D40))),(Armeebogen!C40="Krieger (0)")),(Armeebogen!A40),0)</f>
        <v>0</v>
      </c>
      <c r="BD32" s="52">
        <f>IF(AND((Armeebogen!E40="Große Armee des Südens"),(ISNUMBER(SEARCH("bogen",Armeebogen!D40))),(Armeebogen!C40="Krieger (0)")),(Armeebogen!A40),0)</f>
        <v>0</v>
      </c>
      <c r="BE32" s="52">
        <f>IF(AND((Armeebogen!E40="Lurtz' Kundschafter"),(ISNUMBER(SEARCH("bogen",Armeebogen!D40))),(Armeebogen!C40="Krieger (0)")),(Armeebogen!A40),0)</f>
        <v>0</v>
      </c>
      <c r="BF32" s="52">
        <f>IF(AND((Armeebogen!E40="Sturm auf Helms Klamm"),(ISNUMBER(SEARCH("Bogen",Armeebogen!D40))),(Armeebogen!C40="Krieger (0)")),(Armeebogen!A40),0)</f>
        <v>0</v>
      </c>
      <c r="BG32" s="52">
        <f>IF(AND((Armeebogen!E40="Ugluks Kundschafter"),(ISNUMBER(SEARCH("bogen",Armeebogen!C40))),(Armeebogen!D40="Krieger (0)")),(Armeebogen!A40),0)</f>
        <v>0</v>
      </c>
      <c r="BH32" s="52">
        <f>IF(AND((Armeebogen!E40="Helmswache"),(ISNUMBER(SEARCH("bogen",Armeebogen!C40))),(Armeebogen!D40="Krieger (0)")),(Armeebogen!A40),0)</f>
        <v>0</v>
      </c>
      <c r="BI32" s="2"/>
      <c r="BL32" s="2"/>
      <c r="BM32" s="2"/>
      <c r="BN32" s="2"/>
      <c r="BR32" s="2"/>
      <c r="BT32" s="2"/>
    </row>
    <row r="33" ht="15.75" customHeight="1">
      <c r="A33" s="45"/>
      <c r="B33" s="45">
        <f>IF(AND((Armeebogen!E41="Armee von Seestadt"),(ISNUMBER(SEARCH("Bogen",Armeebogen!D41))),(Armeebogen!C41="Krieger (0)")),(Armeebogen!A41),0)</f>
        <v>0</v>
      </c>
      <c r="C33" s="51">
        <f>IF(AND((Armeebogen!E41="Arnor"),(ISNUMBER(SEARCH("Bogen",Armeebogen!D41))),(Armeebogen!C41="Krieger (0)")),(Armeebogen!A41),0)</f>
        <v>0</v>
      </c>
      <c r="D33" s="52">
        <f>IF(AND((Armeebogen!E41="Bruchtal"),(ISNUMBER(SEARCH("bogen",Armeebogen!D41))),(Armeebogen!C41="Krieger (0)")),(Armeebogen!A41),0)</f>
        <v>0</v>
      </c>
      <c r="E33" s="52">
        <f>IF(AND((Armeebogen!E41="Das Auenland"),(ISNUMBER(SEARCH("bogen",Armeebogen!D41))),(Armeebogen!C41="Krieger (0)")),(Armeebogen!A41),0)</f>
        <v>0</v>
      </c>
      <c r="F33" s="52">
        <f>IF(AND((Armeebogen!E41="Das Königreich von Kazad-dûm"),(ISNUMBER(SEARCH("bogen",Armeebogen!D41))),(Armeebogen!C41="Krieger (0)")),(Armeebogen!A41),0)</f>
        <v>0</v>
      </c>
      <c r="G33" s="52">
        <f>IF(AND((Armeebogen!E41="Die Lehen"),(ISNUMBER(SEARCH("Bogen",Armeebogen!D41))),(Armeebogen!C41="Krieger (0)")),(Armeebogen!A41),0)</f>
        <v>0</v>
      </c>
      <c r="H33" s="52">
        <f>IF(AND((Armeebogen!E41="Der wiedereroberte Erebor"),(ISNUMBER(SEARCH("Bogen",Armeebogen!D41))),(Armeebogen!C41="Krieger (0)")),(Armeebogen!A41),0)</f>
        <v>0</v>
      </c>
      <c r="I33" s="52">
        <f>IF(AND((Armeebogen!E41="Der Eisenberge"),(ISNUMBER(SEARCH("Armbrust",Armeebogen!D41))),(Armeebogen!C41="Krieger (0)")),(Armeebogen!A41),0)</f>
        <v>0</v>
      </c>
      <c r="J33" s="52">
        <f>IF(AND((Armeebogen!E41="Garnision von Thal"),(ISNUMBER(SEARCH("Bogen",Armeebogen!D41))),(Armeebogen!C41="Krieger (0)")),(Armeebogen!A41),0)</f>
        <v>0</v>
      </c>
      <c r="K33" s="52">
        <f>IF(AND((Armeebogen!E41="Lothlórien"),(ISNUMBER(SEARCH("bogen",Armeebogen!D41))),(Armeebogen!C41="Krieger (0)")),(Armeebogen!A41),0)</f>
        <v>0</v>
      </c>
      <c r="L33" s="52">
        <f>IF(AND((Armeebogen!E41="Minas Tirith"),(ISNUMBER(SEARCH("Bogen",Armeebogen!D41))),(Armeebogen!C41="Krieger (0)")),(Armeebogen!A41),0)</f>
        <v>0</v>
      </c>
      <c r="M33" s="52">
        <f>IF(AND((Armeebogen!E41="Númenor"),(ISNUMBER(SEARCH("Bogen",Armeebogen!D41))),(Armeebogen!C41="Krieger (0)")),(Armeebogen!A41),0)</f>
        <v>0</v>
      </c>
      <c r="N33" s="52">
        <f>IF(AND((Armeebogen!E41="Rohan"),(ISNUMBER(SEARCH("Bogen",Armeebogen!D41))),(Armeebogen!C41="Krieger (0)")),(Armeebogen!A41),0)</f>
        <v>0</v>
      </c>
      <c r="O33" s="45">
        <f>IF(AND((Armeebogen!E41="Thranduils Hallen"),(ISNUMBER(SEARCH("bogen",Armeebogen!D41))),(Armeebogen!C41="Krieger (0)")),(Armeebogen!A41),0)</f>
        <v>0</v>
      </c>
      <c r="P33" s="45">
        <f>IF(AND((Armeebogen!E41="Überlebene von See-Stadt"),(ISNUMBER(SEARCH("bogen",Armeebogen!D41))),(Armeebogen!C41="Krieger (0)")),(Armeebogen!A41),0)</f>
        <v>0</v>
      </c>
      <c r="Q33" s="45">
        <f>IF(AND((Armeebogen!E41="Die Armee von Thal"),(ISNUMBER(SEARCH("bogen",Armeebogen!D41))),(Armeebogen!C41="Krieger (0)")),(Armeebogen!A41),0)</f>
        <v>0</v>
      </c>
      <c r="R33" s="45">
        <f>IF(AND((Armeebogen!E41="Die Beorninger"),(ISNUMBER(SEARCH("bogen",Armeebogen!D41))),(Armeebogen!C41="Krieger (0)")),(Armeebogen!A41),0)</f>
        <v>0</v>
      </c>
      <c r="S33" s="45">
        <f>IF(AND((Armeebogen!E41="Die Menschen des Westens"),(ISNUMBER(SEARCH("bogen",Armeebogen!D41))),(Armeebogen!C41="Krieger (0)")),(Armeebogen!A41),0)</f>
        <v>0</v>
      </c>
      <c r="T33" s="45">
        <f>IF(AND((Armeebogen!E41="Eomers Reiter"),(ISNUMBER(SEARCH("bogen",Armeebogen!D41))),(Armeebogen!C41="Krieger (0)")),(Armeebogen!A41),0)</f>
        <v>0</v>
      </c>
      <c r="U33" s="45">
        <f>IF(AND((Armeebogen!E41="Pfade des Druaden"),(ISNUMBER(SEARCH("bogen",Armeebogen!D41))),(Armeebogen!C41="Krieger (0)")),(Armeebogen!A41),0)</f>
        <v>0</v>
      </c>
      <c r="V33" s="45">
        <f>IF(AND((Armeebogen!E41="Theodens Reiter"),(ISNUMBER(SEARCH("bogen",Armeebogen!D41))),(Armeebogen!C41="Krieger (0)")),(Armeebogen!A41),0)</f>
        <v>0</v>
      </c>
      <c r="W33" s="45">
        <f>IF(AND((Armeebogen!E41="Theodreds Wache"),(ISNUMBER(SEARCH("bogen",Armeebogen!D41))),(Armeebogen!C41="Krieger (0)")),(Armeebogen!A41),0)</f>
        <v>0</v>
      </c>
      <c r="X33" s="45">
        <f>IF(AND((Armeebogen!E41="Verteidiger des Auenlandes"),(ISNUMBER(SEARCH("bogen",Armeebogen!D41))),(Armeebogen!C41="Krieger (0)")),(Armeebogen!A41),0)</f>
        <v>0</v>
      </c>
      <c r="Y33" s="52">
        <f>IF(AND((Armeebogen!E41="Verteidiger der Erebors"),(ISNUMBER(SEARCH("Armbrust",Armeebogen!D41))),(Armeebogen!C41="Krieger (0)")),(Armeebogen!A41),0)</f>
        <v>0</v>
      </c>
      <c r="Z33" s="45">
        <f>IF(AND((Armeebogen!E41="Verteidiger der Erebors"),(ISNUMBER(SEARCH("Bogen",Armeebogen!D41))),(Armeebogen!C41="Krieger (0)")),(Armeebogen!A41),0)</f>
        <v>0</v>
      </c>
      <c r="AA33" s="45">
        <f>IF(AND((Armeebogen!E41="Verteidiger von Helms Klamm"),(ISNUMBER(SEARCH("bogen",Armeebogen!D41))),(Armeebogen!C41="Krieger (0)")),(Armeebogen!A41),0)</f>
        <v>0</v>
      </c>
      <c r="AB33" s="45">
        <f>IF(AND((Armeebogen!E41="Waldläufer von Ithilien"),(ISNUMBER(SEARCH("bogen",Armeebogen!D41))),(Armeebogen!C41="Krieger (0)")),(Armeebogen!A41),0)</f>
        <v>0</v>
      </c>
      <c r="AC33" s="52">
        <f>IF(AND((Armeebogen!E41="Angmar"),(ISNUMBER(SEARCH("bogen",Armeebogen!D41))),(Armeebogen!C41="Krieger (0)")),(Armeebogen!A41),0)</f>
        <v>0</v>
      </c>
      <c r="AD33" s="52">
        <f>IF(AND((Armeebogen!E41="Azogs Jäger"),(ISNUMBER(SEARCH("Orkbogen",Armeebogen!D41))),(Armeebogen!C41="Krieger (0)")),(Armeebogen!A41),0)</f>
        <v>0</v>
      </c>
      <c r="AE33" s="52">
        <f>IF(AND((Armeebogen!E41="Azogs Legion"),(ISNUMBER(SEARCH("bogen",Armeebogen!D41))),(Armeebogen!C41="Krieger (0)")),(Armeebogen!A41),0)</f>
        <v>0</v>
      </c>
      <c r="AF33" s="52">
        <f>IF(AND((Armeebogen!E41="Barad-dûr"),(ISNUMBER(SEARCH("bogen",Armeebogen!D41))),(Armeebogen!C41="Krieger (0)")),(Armeebogen!A41),0)</f>
        <v>0</v>
      </c>
      <c r="AG33" s="52">
        <f>IF(AND((Armeebogen!E41="Die Ostlinge"),(ISNUMBER(SEARCH("Bogen",Armeebogen!D41))),(Armeebogen!C41="Krieger (0)")),(Armeebogen!A41),0)</f>
        <v>0</v>
      </c>
      <c r="AH33" s="52">
        <f>IF(AND((Armeebogen!E41="Die Schlangenhorde"),(ISNUMBER(SEARCH("Bogen",Armeebogen!D41))),(Armeebogen!C41="Krieger (0)")),(Armeebogen!A41),0)</f>
        <v>0</v>
      </c>
      <c r="AI33" s="45">
        <f>IF(AND((Armeebogen!E41="Dunkle Mächte von Dol Guldur"),(ISNUMBER(SEARCH("Orkbogen",Armeebogen!D41))),(Armeebogen!C41="Krieger (0)")),(Armeebogen!A41),0)</f>
        <v>0</v>
      </c>
      <c r="AJ33" s="52">
        <f>IF(AND((Armeebogen!E41="Isengart"),(ISNUMBER(SEARCH("bogen",Armeebogen!D41))),(Armeebogen!C41="Krieger (0)")),(Armeebogen!A41),0)</f>
        <v>0</v>
      </c>
      <c r="AK33" s="52">
        <f>IF(AND((Armeebogen!E41="Isengart"),(ISNUMBER(SEARCH("Armbrust",Armeebogen!D41))),(Armeebogen!C41="Krieger (0)")),(Armeebogen!A41),0)</f>
        <v>0</v>
      </c>
      <c r="AL33" s="52">
        <f>IF(AND((Armeebogen!E41="Kosaren von Umbar"),(ISNUMBER(SEARCH("Bogen",Armeebogen!D41))),(Armeebogen!C41="Krieger (0)")),(Armeebogen!A41),0)</f>
        <v>0</v>
      </c>
      <c r="AM33" s="52">
        <f>IF(AND((Armeebogen!E41="Kosaren von Umbar"),(ISNUMBER(SEARCH("Armbrust",Armeebogen!D41))),(Armeebogen!C41="Krieger (0)")),(Armeebogen!A41),0)</f>
        <v>0</v>
      </c>
      <c r="AN33" s="52">
        <f>IF(AND((Armeebogen!E41="Mordor"),(ISNUMBER(SEARCH("bogen",Armeebogen!D41))),(Armeebogen!C41="Krieger (0)")),(Armeebogen!A41),0)</f>
        <v>0</v>
      </c>
      <c r="AO33" s="52">
        <f>IF(AND((Armeebogen!E41="Moria"),(ISNUMBER(SEARCH("bogen",Armeebogen!D41))),(Armeebogen!C41="Krieger (0)")),(Armeebogen!A41),0)</f>
        <v>0</v>
      </c>
      <c r="AP33" s="52">
        <f>IF(AND((Armeebogen!E41="Sharkas Abtrünnige"),(ISNUMBER(SEARCH("Bogen",Armeebogen!D41))),(Armeebogen!C41="Krieger (0)")),(Armeebogen!A41),0)</f>
        <v>0</v>
      </c>
      <c r="AQ33" s="52">
        <f>IF(AND((Armeebogen!E41="Variags von Khand"),(ISNUMBER(SEARCH("Bogen",Armeebogen!D41))),(Armeebogen!C41="Krieger (0)")),(Armeebogen!A41),0)</f>
        <v>0</v>
      </c>
      <c r="AR33" s="52">
        <f>IF(AND((Armeebogen!E41="Weit-Harad"),(ISNUMBER(SEARCH("Bogen",Armeebogen!D41))),(Armeebogen!C41="Krieger (0)")),(Armeebogen!A41),0)</f>
        <v>0</v>
      </c>
      <c r="AS33" s="52">
        <f>IF(AND((Armeebogen!E41="Angriff auf Lothlorien"),(ISNUMBER(SEARCH("Bogen",Armeebogen!D41))),(Armeebogen!C41="Krieger (0)")),(Armeebogen!A41),0)</f>
        <v>0</v>
      </c>
      <c r="AT33" s="52">
        <f>IF(AND((Armeebogen!E41="Cirith Ungol"),(ISNUMBER(SEARCH("Bogen",Armeebogen!D41))),(Armeebogen!C41="Krieger (0)")),(Armeebogen!A41),0)</f>
        <v>0</v>
      </c>
      <c r="AU33" s="52">
        <f>IF(AND((Armeebogen!E41="Das schwarze Tor öffnet sich"),(ISNUMBER(SEARCH("bogen",Armeebogen!D41))),(Armeebogen!C41="Krieger (0)")),(Armeebogen!A41),0)</f>
        <v>0</v>
      </c>
      <c r="AV33" s="52">
        <f>IF(AND((Armeebogen!E41="Heer des Drachenkaisers"),(ISNUMBER(SEARCH("Bogen",Armeebogen!D41))),(Armeebogen!C41="Krieger (0)")),(Armeebogen!A41),0)</f>
        <v>0</v>
      </c>
      <c r="AW33" s="52">
        <f>IF(AND((Armeebogen!E41="Die Armee Dunlands"),(ISNUMBER(SEARCH("Bogen",Armeebogen!D41))),(Armeebogen!C41="Krieger (0)")),(Armeebogen!A41),0)</f>
        <v>0</v>
      </c>
      <c r="AX33" s="52">
        <f>IF(AND((Armeebogen!E41="Die Gruben von Dol Guldur"),(ISNUMBER(SEARCH("bogen",Armeebogen!D41))),(Armeebogen!C41="Krieger (0)")),(Armeebogen!A41),0)</f>
        <v>0</v>
      </c>
      <c r="AY33" s="52">
        <f>IF(AND((Armeebogen!E41="Die Strolche des Bosses"),(ISNUMBER(SEARCH("Bogen",Armeebogen!D41))),(Armeebogen!C41="Krieger (0)")),(Armeebogen!A41),0)</f>
        <v>0</v>
      </c>
      <c r="AZ33" s="52">
        <f>IF(AND((Armeebogen!E41="Die Tiefen von Moria"),(ISNUMBER(SEARCH("Bogen",Armeebogen!D41))),(Armeebogen!C41="Krieger (0)")),(Armeebogen!A41),0)</f>
        <v>0</v>
      </c>
      <c r="BA33" s="52">
        <f>IF(AND((Armeebogen!E41="Die Wölfe Isengarts"),(ISNUMBER(SEARCH("bogen",Armeebogen!C41))),(Armeebogen!D41="Krieger (0)")),(Armeebogen!A41),0)</f>
        <v>0</v>
      </c>
      <c r="BB33" s="52">
        <f>IF(AND((Armeebogen!E41="Die Bösen Wesen des Düsterwaldes"),(ISNUMBER(SEARCH("Bogen",Armeebogen!D41))),(Armeebogen!C41="Krieger (0)")),(Armeebogen!A41),0)</f>
        <v>0</v>
      </c>
      <c r="BC33" s="52">
        <f>IF(AND((Armeebogen!E41="Gothmogs Armee"),(ISNUMBER(SEARCH("bogen",Armeebogen!D41))),(Armeebogen!C41="Krieger (0)")),(Armeebogen!A41),0)</f>
        <v>0</v>
      </c>
      <c r="BD33" s="52">
        <f>IF(AND((Armeebogen!E41="Große Armee des Südens"),(ISNUMBER(SEARCH("bogen",Armeebogen!D41))),(Armeebogen!C41="Krieger (0)")),(Armeebogen!A41),0)</f>
        <v>0</v>
      </c>
      <c r="BE33" s="52">
        <f>IF(AND((Armeebogen!E41="Lurtz' Kundschafter"),(ISNUMBER(SEARCH("bogen",Armeebogen!D41))),(Armeebogen!C41="Krieger (0)")),(Armeebogen!A41),0)</f>
        <v>0</v>
      </c>
      <c r="BF33" s="52">
        <f>IF(AND((Armeebogen!E41="Sturm auf Helms Klamm"),(ISNUMBER(SEARCH("Bogen",Armeebogen!D41))),(Armeebogen!C41="Krieger (0)")),(Armeebogen!A41),0)</f>
        <v>0</v>
      </c>
      <c r="BG33" s="52">
        <f>IF(AND((Armeebogen!E41="Ugluks Kundschafter"),(ISNUMBER(SEARCH("bogen",Armeebogen!C41))),(Armeebogen!D41="Krieger (0)")),(Armeebogen!A41),0)</f>
        <v>0</v>
      </c>
      <c r="BH33" s="52">
        <f>IF(AND((Armeebogen!E41="Helmswache"),(ISNUMBER(SEARCH("bogen",Armeebogen!C41))),(Armeebogen!D41="Krieger (0)")),(Armeebogen!A41),0)</f>
        <v>0</v>
      </c>
      <c r="BI33" s="2"/>
      <c r="BL33" s="2"/>
      <c r="BM33" s="2"/>
      <c r="BN33" s="2"/>
      <c r="BR33" s="2"/>
      <c r="BT33" s="2"/>
    </row>
    <row r="34" ht="15.75" customHeight="1">
      <c r="A34" s="45"/>
      <c r="B34" s="45">
        <f>IF(AND((Armeebogen!E42="Armee von Seestadt"),(ISNUMBER(SEARCH("Bogen",Armeebogen!D42))),(Armeebogen!C42="Krieger (0)")),(Armeebogen!A42),0)</f>
        <v>0</v>
      </c>
      <c r="C34" s="51">
        <f>IF(AND((Armeebogen!E42="Arnor"),(ISNUMBER(SEARCH("Bogen",Armeebogen!D42))),(Armeebogen!C42="Krieger (0)")),(Armeebogen!A42),0)</f>
        <v>0</v>
      </c>
      <c r="D34" s="52">
        <f>IF(AND((Armeebogen!E42="Bruchtal"),(ISNUMBER(SEARCH("bogen",Armeebogen!D42))),(Armeebogen!C42="Krieger (0)")),(Armeebogen!A42),0)</f>
        <v>0</v>
      </c>
      <c r="E34" s="52">
        <f>IF(AND((Armeebogen!E42="Das Auenland"),(ISNUMBER(SEARCH("bogen",Armeebogen!D42))),(Armeebogen!C42="Krieger (0)")),(Armeebogen!A42),0)</f>
        <v>0</v>
      </c>
      <c r="F34" s="52">
        <f>IF(AND((Armeebogen!E42="Das Königreich von Kazad-dûm"),(ISNUMBER(SEARCH("bogen",Armeebogen!D42))),(Armeebogen!C42="Krieger (0)")),(Armeebogen!A42),0)</f>
        <v>0</v>
      </c>
      <c r="G34" s="52">
        <f>IF(AND((Armeebogen!E42="Die Lehen"),(ISNUMBER(SEARCH("Bogen",Armeebogen!D42))),(Armeebogen!C42="Krieger (0)")),(Armeebogen!A42),0)</f>
        <v>0</v>
      </c>
      <c r="H34" s="52">
        <f>IF(AND((Armeebogen!E42="Der wiedereroberte Erebor"),(ISNUMBER(SEARCH("Bogen",Armeebogen!D42))),(Armeebogen!C42="Krieger (0)")),(Armeebogen!A42),0)</f>
        <v>0</v>
      </c>
      <c r="I34" s="52">
        <f>IF(AND((Armeebogen!E42="Der Eisenberge"),(ISNUMBER(SEARCH("Armbrust",Armeebogen!D42))),(Armeebogen!C42="Krieger (0)")),(Armeebogen!A42),0)</f>
        <v>0</v>
      </c>
      <c r="J34" s="52">
        <f>IF(AND((Armeebogen!E42="Garnision von Thal"),(ISNUMBER(SEARCH("Bogen",Armeebogen!D42))),(Armeebogen!C42="Krieger (0)")),(Armeebogen!A42),0)</f>
        <v>0</v>
      </c>
      <c r="K34" s="52">
        <f>IF(AND((Armeebogen!E42="Lothlórien"),(ISNUMBER(SEARCH("bogen",Armeebogen!D42))),(Armeebogen!C42="Krieger (0)")),(Armeebogen!A42),0)</f>
        <v>0</v>
      </c>
      <c r="L34" s="52">
        <f>IF(AND((Armeebogen!E42="Minas Tirith"),(ISNUMBER(SEARCH("Bogen",Armeebogen!D42))),(Armeebogen!C42="Krieger (0)")),(Armeebogen!A42),0)</f>
        <v>0</v>
      </c>
      <c r="M34" s="52">
        <f>IF(AND((Armeebogen!E42="Númenor"),(ISNUMBER(SEARCH("Bogen",Armeebogen!D42))),(Armeebogen!C42="Krieger (0)")),(Armeebogen!A42),0)</f>
        <v>0</v>
      </c>
      <c r="N34" s="52">
        <f>IF(AND((Armeebogen!E42="Rohan"),(ISNUMBER(SEARCH("Bogen",Armeebogen!D42))),(Armeebogen!C42="Krieger (0)")),(Armeebogen!A42),0)</f>
        <v>0</v>
      </c>
      <c r="O34" s="45">
        <f>IF(AND((Armeebogen!E42="Thranduils Hallen"),(ISNUMBER(SEARCH("bogen",Armeebogen!D42))),(Armeebogen!C42="Krieger (0)")),(Armeebogen!A42),0)</f>
        <v>0</v>
      </c>
      <c r="P34" s="45">
        <f>IF(AND((Armeebogen!E42="Überlebene von See-Stadt"),(ISNUMBER(SEARCH("bogen",Armeebogen!D42))),(Armeebogen!C42="Krieger (0)")),(Armeebogen!A42),0)</f>
        <v>0</v>
      </c>
      <c r="Q34" s="45">
        <f>IF(AND((Armeebogen!E42="Die Armee von Thal"),(ISNUMBER(SEARCH("bogen",Armeebogen!D42))),(Armeebogen!C42="Krieger (0)")),(Armeebogen!A42),0)</f>
        <v>0</v>
      </c>
      <c r="R34" s="45">
        <f>IF(AND((Armeebogen!E42="Die Beorninger"),(ISNUMBER(SEARCH("bogen",Armeebogen!D42))),(Armeebogen!C42="Krieger (0)")),(Armeebogen!A42),0)</f>
        <v>0</v>
      </c>
      <c r="S34" s="45">
        <f>IF(AND((Armeebogen!E42="Die Menschen des Westens"),(ISNUMBER(SEARCH("bogen",Armeebogen!D42))),(Armeebogen!C42="Krieger (0)")),(Armeebogen!A42),0)</f>
        <v>0</v>
      </c>
      <c r="T34" s="45">
        <f>IF(AND((Armeebogen!E42="Eomers Reiter"),(ISNUMBER(SEARCH("bogen",Armeebogen!D42))),(Armeebogen!C42="Krieger (0)")),(Armeebogen!A42),0)</f>
        <v>0</v>
      </c>
      <c r="U34" s="45">
        <f>IF(AND((Armeebogen!E42="Pfade des Druaden"),(ISNUMBER(SEARCH("bogen",Armeebogen!D42))),(Armeebogen!C42="Krieger (0)")),(Armeebogen!A42),0)</f>
        <v>0</v>
      </c>
      <c r="V34" s="45">
        <f>IF(AND((Armeebogen!E42="Theodens Reiter"),(ISNUMBER(SEARCH("bogen",Armeebogen!D42))),(Armeebogen!C42="Krieger (0)")),(Armeebogen!A42),0)</f>
        <v>0</v>
      </c>
      <c r="W34" s="45">
        <f>IF(AND((Armeebogen!E42="Theodreds Wache"),(ISNUMBER(SEARCH("bogen",Armeebogen!D42))),(Armeebogen!C42="Krieger (0)")),(Armeebogen!A42),0)</f>
        <v>0</v>
      </c>
      <c r="X34" s="45">
        <f>IF(AND((Armeebogen!E42="Verteidiger des Auenlandes"),(ISNUMBER(SEARCH("bogen",Armeebogen!D42))),(Armeebogen!C42="Krieger (0)")),(Armeebogen!A42),0)</f>
        <v>0</v>
      </c>
      <c r="Y34" s="52">
        <f>IF(AND((Armeebogen!E42="Verteidiger der Erebors"),(ISNUMBER(SEARCH("Armbrust",Armeebogen!D42))),(Armeebogen!C42="Krieger (0)")),(Armeebogen!A42),0)</f>
        <v>0</v>
      </c>
      <c r="Z34" s="45">
        <f>IF(AND((Armeebogen!E42="Verteidiger der Erebors"),(ISNUMBER(SEARCH("Bogen",Armeebogen!D42))),(Armeebogen!C42="Krieger (0)")),(Armeebogen!A42),0)</f>
        <v>0</v>
      </c>
      <c r="AA34" s="45">
        <f>IF(AND((Armeebogen!E42="Verteidiger von Helms Klamm"),(ISNUMBER(SEARCH("bogen",Armeebogen!D42))),(Armeebogen!C42="Krieger (0)")),(Armeebogen!A42),0)</f>
        <v>0</v>
      </c>
      <c r="AB34" s="45">
        <f>IF(AND((Armeebogen!E42="Waldläufer von Ithilien"),(ISNUMBER(SEARCH("bogen",Armeebogen!D42))),(Armeebogen!C42="Krieger (0)")),(Armeebogen!A42),0)</f>
        <v>0</v>
      </c>
      <c r="AC34" s="52">
        <f>IF(AND((Armeebogen!E42="Angmar"),(ISNUMBER(SEARCH("bogen",Armeebogen!D42))),(Armeebogen!C42="Krieger (0)")),(Armeebogen!A42),0)</f>
        <v>0</v>
      </c>
      <c r="AD34" s="52">
        <f>IF(AND((Armeebogen!E42="Azogs Jäger"),(ISNUMBER(SEARCH("Orkbogen",Armeebogen!D42))),(Armeebogen!C42="Krieger (0)")),(Armeebogen!A42),0)</f>
        <v>0</v>
      </c>
      <c r="AE34" s="52">
        <f>IF(AND((Armeebogen!E42="Azogs Legion"),(ISNUMBER(SEARCH("bogen",Armeebogen!D42))),(Armeebogen!C42="Krieger (0)")),(Armeebogen!A42),0)</f>
        <v>0</v>
      </c>
      <c r="AF34" s="52">
        <f>IF(AND((Armeebogen!E42="Barad-dûr"),(ISNUMBER(SEARCH("bogen",Armeebogen!D42))),(Armeebogen!C42="Krieger (0)")),(Armeebogen!A42),0)</f>
        <v>0</v>
      </c>
      <c r="AG34" s="52">
        <f>IF(AND((Armeebogen!E42="Die Ostlinge"),(ISNUMBER(SEARCH("Bogen",Armeebogen!D42))),(Armeebogen!C42="Krieger (0)")),(Armeebogen!A42),0)</f>
        <v>0</v>
      </c>
      <c r="AH34" s="52">
        <f>IF(AND((Armeebogen!E42="Die Schlangenhorde"),(ISNUMBER(SEARCH("Bogen",Armeebogen!D42))),(Armeebogen!C42="Krieger (0)")),(Armeebogen!A42),0)</f>
        <v>0</v>
      </c>
      <c r="AI34" s="45">
        <f>IF(AND((Armeebogen!E42="Dunkle Mächte von Dol Guldur"),(ISNUMBER(SEARCH("Orkbogen",Armeebogen!D42))),(Armeebogen!C42="Krieger (0)")),(Armeebogen!A42),0)</f>
        <v>0</v>
      </c>
      <c r="AJ34" s="52">
        <f>IF(AND((Armeebogen!E42="Isengart"),(ISNUMBER(SEARCH("bogen",Armeebogen!D42))),(Armeebogen!C42="Krieger (0)")),(Armeebogen!A42),0)</f>
        <v>0</v>
      </c>
      <c r="AK34" s="52">
        <f>IF(AND((Armeebogen!E42="Isengart"),(ISNUMBER(SEARCH("Armbrust",Armeebogen!D42))),(Armeebogen!C42="Krieger (0)")),(Armeebogen!A42),0)</f>
        <v>0</v>
      </c>
      <c r="AL34" s="52">
        <f>IF(AND((Armeebogen!E42="Kosaren von Umbar"),(ISNUMBER(SEARCH("Bogen",Armeebogen!D42))),(Armeebogen!C42="Krieger (0)")),(Armeebogen!A42),0)</f>
        <v>0</v>
      </c>
      <c r="AM34" s="52">
        <f>IF(AND((Armeebogen!E42="Kosaren von Umbar"),(ISNUMBER(SEARCH("Armbrust",Armeebogen!D42))),(Armeebogen!C42="Krieger (0)")),(Armeebogen!A42),0)</f>
        <v>0</v>
      </c>
      <c r="AN34" s="52">
        <f>IF(AND((Armeebogen!E42="Mordor"),(ISNUMBER(SEARCH("bogen",Armeebogen!D42))),(Armeebogen!C42="Krieger (0)")),(Armeebogen!A42),0)</f>
        <v>0</v>
      </c>
      <c r="AO34" s="52">
        <f>IF(AND((Armeebogen!E42="Moria"),(ISNUMBER(SEARCH("bogen",Armeebogen!D42))),(Armeebogen!C42="Krieger (0)")),(Armeebogen!A42),0)</f>
        <v>0</v>
      </c>
      <c r="AP34" s="52">
        <f>IF(AND((Armeebogen!E42="Sharkas Abtrünnige"),(ISNUMBER(SEARCH("Bogen",Armeebogen!D42))),(Armeebogen!C42="Krieger (0)")),(Armeebogen!A42),0)</f>
        <v>0</v>
      </c>
      <c r="AQ34" s="52">
        <f>IF(AND((Armeebogen!E42="Variags von Khand"),(ISNUMBER(SEARCH("Bogen",Armeebogen!D42))),(Armeebogen!C42="Krieger (0)")),(Armeebogen!A42),0)</f>
        <v>0</v>
      </c>
      <c r="AR34" s="52">
        <f>IF(AND((Armeebogen!E42="Weit-Harad"),(ISNUMBER(SEARCH("Bogen",Armeebogen!D42))),(Armeebogen!C42="Krieger (0)")),(Armeebogen!A42),0)</f>
        <v>0</v>
      </c>
      <c r="AS34" s="52">
        <f>IF(AND((Armeebogen!E42="Angriff auf Lothlorien"),(ISNUMBER(SEARCH("Bogen",Armeebogen!D42))),(Armeebogen!C42="Krieger (0)")),(Armeebogen!A42),0)</f>
        <v>0</v>
      </c>
      <c r="AT34" s="52">
        <f>IF(AND((Armeebogen!E42="Cirith Ungol"),(ISNUMBER(SEARCH("Bogen",Armeebogen!D42))),(Armeebogen!C42="Krieger (0)")),(Armeebogen!A42),0)</f>
        <v>0</v>
      </c>
      <c r="AU34" s="52">
        <f>IF(AND((Armeebogen!E42="Das schwarze Tor öffnet sich"),(ISNUMBER(SEARCH("bogen",Armeebogen!D42))),(Armeebogen!C42="Krieger (0)")),(Armeebogen!A42),0)</f>
        <v>0</v>
      </c>
      <c r="AV34" s="52">
        <f>IF(AND((Armeebogen!E42="Heer des Drachenkaisers"),(ISNUMBER(SEARCH("Bogen",Armeebogen!D42))),(Armeebogen!C42="Krieger (0)")),(Armeebogen!A42),0)</f>
        <v>0</v>
      </c>
      <c r="AW34" s="52">
        <f>IF(AND((Armeebogen!E42="Die Armee Dunlands"),(ISNUMBER(SEARCH("Bogen",Armeebogen!D42))),(Armeebogen!C42="Krieger (0)")),(Armeebogen!A42),0)</f>
        <v>0</v>
      </c>
      <c r="AX34" s="52">
        <f>IF(AND((Armeebogen!E42="Die Gruben von Dol Guldur"),(ISNUMBER(SEARCH("bogen",Armeebogen!D42))),(Armeebogen!C42="Krieger (0)")),(Armeebogen!A42),0)</f>
        <v>0</v>
      </c>
      <c r="AY34" s="52">
        <f>IF(AND((Armeebogen!E42="Die Strolche des Bosses"),(ISNUMBER(SEARCH("Bogen",Armeebogen!D42))),(Armeebogen!C42="Krieger (0)")),(Armeebogen!A42),0)</f>
        <v>0</v>
      </c>
      <c r="AZ34" s="52">
        <f>IF(AND((Armeebogen!E42="Die Tiefen von Moria"),(ISNUMBER(SEARCH("Bogen",Armeebogen!D42))),(Armeebogen!C42="Krieger (0)")),(Armeebogen!A42),0)</f>
        <v>0</v>
      </c>
      <c r="BA34" s="52">
        <f>IF(AND((Armeebogen!E42="Die Wölfe Isengarts"),(ISNUMBER(SEARCH("bogen",Armeebogen!C42))),(Armeebogen!D42="Krieger (0)")),(Armeebogen!A42),0)</f>
        <v>0</v>
      </c>
      <c r="BB34" s="52">
        <f>IF(AND((Armeebogen!E42="Die Bösen Wesen des Düsterwaldes"),(ISNUMBER(SEARCH("Bogen",Armeebogen!D42))),(Armeebogen!C42="Krieger (0)")),(Armeebogen!A42),0)</f>
        <v>0</v>
      </c>
      <c r="BC34" s="52">
        <f>IF(AND((Armeebogen!E42="Gothmogs Armee"),(ISNUMBER(SEARCH("bogen",Armeebogen!D42))),(Armeebogen!C42="Krieger (0)")),(Armeebogen!A42),0)</f>
        <v>0</v>
      </c>
      <c r="BD34" s="52">
        <f>IF(AND((Armeebogen!E42="Große Armee des Südens"),(ISNUMBER(SEARCH("bogen",Armeebogen!D42))),(Armeebogen!C42="Krieger (0)")),(Armeebogen!A42),0)</f>
        <v>0</v>
      </c>
      <c r="BE34" s="52">
        <f>IF(AND((Armeebogen!E42="Lurtz' Kundschafter"),(ISNUMBER(SEARCH("bogen",Armeebogen!D42))),(Armeebogen!C42="Krieger (0)")),(Armeebogen!A42),0)</f>
        <v>0</v>
      </c>
      <c r="BF34" s="52">
        <f>IF(AND((Armeebogen!E42="Sturm auf Helms Klamm"),(ISNUMBER(SEARCH("Bogen",Armeebogen!D42))),(Armeebogen!C42="Krieger (0)")),(Armeebogen!A42),0)</f>
        <v>0</v>
      </c>
      <c r="BG34" s="52">
        <f>IF(AND((Armeebogen!E42="Ugluks Kundschafter"),(ISNUMBER(SEARCH("bogen",Armeebogen!C42))),(Armeebogen!D42="Krieger (0)")),(Armeebogen!A42),0)</f>
        <v>0</v>
      </c>
      <c r="BH34" s="52">
        <f>IF(AND((Armeebogen!E42="Helmswache"),(ISNUMBER(SEARCH("bogen",Armeebogen!C42))),(Armeebogen!D42="Krieger (0)")),(Armeebogen!A42),0)</f>
        <v>0</v>
      </c>
      <c r="BI34" s="2"/>
      <c r="BL34" s="2"/>
      <c r="BM34" s="2"/>
      <c r="BN34" s="2"/>
      <c r="BR34" s="2"/>
      <c r="BT34" s="2"/>
    </row>
    <row r="35" ht="15.75" customHeight="1">
      <c r="A35" s="45"/>
      <c r="B35" s="45">
        <f>IF(AND((Armeebogen!E43="Armee von Seestadt"),(ISNUMBER(SEARCH("Bogen",Armeebogen!D43))),(Armeebogen!C43="Krieger (0)")),(Armeebogen!A43),0)</f>
        <v>0</v>
      </c>
      <c r="C35" s="51">
        <f>IF(AND((Armeebogen!E43="Arnor"),(ISNUMBER(SEARCH("Bogen",Armeebogen!D43))),(Armeebogen!C43="Krieger (0)")),(Armeebogen!A43),0)</f>
        <v>0</v>
      </c>
      <c r="D35" s="52">
        <f>IF(AND((Armeebogen!E43="Bruchtal"),(ISNUMBER(SEARCH("bogen",Armeebogen!D43))),(Armeebogen!C43="Krieger (0)")),(Armeebogen!A43),0)</f>
        <v>0</v>
      </c>
      <c r="E35" s="52">
        <f>IF(AND((Armeebogen!E43="Das Auenland"),(ISNUMBER(SEARCH("bogen",Armeebogen!D43))),(Armeebogen!C43="Krieger (0)")),(Armeebogen!A43),0)</f>
        <v>0</v>
      </c>
      <c r="F35" s="52">
        <f>IF(AND((Armeebogen!E43="Das Königreich von Kazad-dûm"),(ISNUMBER(SEARCH("bogen",Armeebogen!D43))),(Armeebogen!C43="Krieger (0)")),(Armeebogen!A43),0)</f>
        <v>0</v>
      </c>
      <c r="G35" s="52">
        <f>IF(AND((Armeebogen!E43="Die Lehen"),(ISNUMBER(SEARCH("Bogen",Armeebogen!D43))),(Armeebogen!C43="Krieger (0)")),(Armeebogen!A43),0)</f>
        <v>0</v>
      </c>
      <c r="H35" s="52">
        <f>IF(AND((Armeebogen!E43="Der wiedereroberte Erebor"),(ISNUMBER(SEARCH("Bogen",Armeebogen!D43))),(Armeebogen!C43="Krieger (0)")),(Armeebogen!A43),0)</f>
        <v>0</v>
      </c>
      <c r="I35" s="52">
        <f>IF(AND((Armeebogen!E43="Der Eisenberge"),(ISNUMBER(SEARCH("Armbrust",Armeebogen!D43))),(Armeebogen!C43="Krieger (0)")),(Armeebogen!A43),0)</f>
        <v>0</v>
      </c>
      <c r="J35" s="52">
        <f>IF(AND((Armeebogen!E43="Garnision von Thal"),(ISNUMBER(SEARCH("Bogen",Armeebogen!D43))),(Armeebogen!C43="Krieger (0)")),(Armeebogen!A43),0)</f>
        <v>0</v>
      </c>
      <c r="K35" s="52">
        <f>IF(AND((Armeebogen!E43="Lothlórien"),(ISNUMBER(SEARCH("bogen",Armeebogen!D43))),(Armeebogen!C43="Krieger (0)")),(Armeebogen!A43),0)</f>
        <v>0</v>
      </c>
      <c r="L35" s="52">
        <f>IF(AND((Armeebogen!E43="Minas Tirith"),(ISNUMBER(SEARCH("Bogen",Armeebogen!D43))),(Armeebogen!C43="Krieger (0)")),(Armeebogen!A43),0)</f>
        <v>0</v>
      </c>
      <c r="M35" s="52">
        <f>IF(AND((Armeebogen!E43="Númenor"),(ISNUMBER(SEARCH("Bogen",Armeebogen!D43))),(Armeebogen!C43="Krieger (0)")),(Armeebogen!A43),0)</f>
        <v>0</v>
      </c>
      <c r="N35" s="52">
        <f>IF(AND((Armeebogen!E43="Rohan"),(ISNUMBER(SEARCH("Bogen",Armeebogen!D43))),(Armeebogen!C43="Krieger (0)")),(Armeebogen!A43),0)</f>
        <v>0</v>
      </c>
      <c r="O35" s="45">
        <f>IF(AND((Armeebogen!E43="Thranduils Hallen"),(ISNUMBER(SEARCH("bogen",Armeebogen!D43))),(Armeebogen!C43="Krieger (0)")),(Armeebogen!A43),0)</f>
        <v>0</v>
      </c>
      <c r="P35" s="45">
        <f>IF(AND((Armeebogen!E43="Überlebene von See-Stadt"),(ISNUMBER(SEARCH("bogen",Armeebogen!D43))),(Armeebogen!C43="Krieger (0)")),(Armeebogen!A43),0)</f>
        <v>0</v>
      </c>
      <c r="Q35" s="45">
        <f>IF(AND((Armeebogen!E43="Die Armee von Thal"),(ISNUMBER(SEARCH("bogen",Armeebogen!D43))),(Armeebogen!C43="Krieger (0)")),(Armeebogen!A43),0)</f>
        <v>0</v>
      </c>
      <c r="R35" s="45">
        <f>IF(AND((Armeebogen!E43="Die Beorninger"),(ISNUMBER(SEARCH("bogen",Armeebogen!D43))),(Armeebogen!C43="Krieger (0)")),(Armeebogen!A43),0)</f>
        <v>0</v>
      </c>
      <c r="S35" s="45">
        <f>IF(AND((Armeebogen!E43="Die Menschen des Westens"),(ISNUMBER(SEARCH("bogen",Armeebogen!D43))),(Armeebogen!C43="Krieger (0)")),(Armeebogen!A43),0)</f>
        <v>0</v>
      </c>
      <c r="T35" s="45">
        <f>IF(AND((Armeebogen!E43="Eomers Reiter"),(ISNUMBER(SEARCH("bogen",Armeebogen!D43))),(Armeebogen!C43="Krieger (0)")),(Armeebogen!A43),0)</f>
        <v>0</v>
      </c>
      <c r="U35" s="45">
        <f>IF(AND((Armeebogen!E43="Pfade des Druaden"),(ISNUMBER(SEARCH("bogen",Armeebogen!D43))),(Armeebogen!C43="Krieger (0)")),(Armeebogen!A43),0)</f>
        <v>0</v>
      </c>
      <c r="V35" s="45">
        <f>IF(AND((Armeebogen!E43="Theodens Reiter"),(ISNUMBER(SEARCH("bogen",Armeebogen!D43))),(Armeebogen!C43="Krieger (0)")),(Armeebogen!A43),0)</f>
        <v>0</v>
      </c>
      <c r="W35" s="45">
        <f>IF(AND((Armeebogen!E43="Theodreds Wache"),(ISNUMBER(SEARCH("bogen",Armeebogen!D43))),(Armeebogen!C43="Krieger (0)")),(Armeebogen!A43),0)</f>
        <v>0</v>
      </c>
      <c r="X35" s="45">
        <f>IF(AND((Armeebogen!E43="Verteidiger des Auenlandes"),(ISNUMBER(SEARCH("bogen",Armeebogen!D43))),(Armeebogen!C43="Krieger (0)")),(Armeebogen!A43),0)</f>
        <v>0</v>
      </c>
      <c r="Y35" s="52">
        <f>IF(AND((Armeebogen!E43="Verteidiger der Erebors"),(ISNUMBER(SEARCH("Armbrust",Armeebogen!D43))),(Armeebogen!C43="Krieger (0)")),(Armeebogen!A43),0)</f>
        <v>0</v>
      </c>
      <c r="Z35" s="45">
        <f>IF(AND((Armeebogen!E43="Verteidiger der Erebors"),(ISNUMBER(SEARCH("Bogen",Armeebogen!D43))),(Armeebogen!C43="Krieger (0)")),(Armeebogen!A43),0)</f>
        <v>0</v>
      </c>
      <c r="AA35" s="45">
        <f>IF(AND((Armeebogen!E43="Verteidiger von Helms Klamm"),(ISNUMBER(SEARCH("bogen",Armeebogen!D43))),(Armeebogen!C43="Krieger (0)")),(Armeebogen!A43),0)</f>
        <v>0</v>
      </c>
      <c r="AB35" s="45">
        <f>IF(AND((Armeebogen!E43="Waldläufer von Ithilien"),(ISNUMBER(SEARCH("bogen",Armeebogen!D43))),(Armeebogen!C43="Krieger (0)")),(Armeebogen!A43),0)</f>
        <v>0</v>
      </c>
      <c r="AC35" s="52">
        <f>IF(AND((Armeebogen!E43="Angmar"),(ISNUMBER(SEARCH("bogen",Armeebogen!D43))),(Armeebogen!C43="Krieger (0)")),(Armeebogen!A43),0)</f>
        <v>0</v>
      </c>
      <c r="AD35" s="52">
        <f>IF(AND((Armeebogen!E43="Azogs Jäger"),(ISNUMBER(SEARCH("Orkbogen",Armeebogen!D43))),(Armeebogen!C43="Krieger (0)")),(Armeebogen!A43),0)</f>
        <v>0</v>
      </c>
      <c r="AE35" s="52">
        <f>IF(AND((Armeebogen!E43="Azogs Legion"),(ISNUMBER(SEARCH("bogen",Armeebogen!D43))),(Armeebogen!C43="Krieger (0)")),(Armeebogen!A43),0)</f>
        <v>0</v>
      </c>
      <c r="AF35" s="52">
        <f>IF(AND((Armeebogen!E43="Barad-dûr"),(ISNUMBER(SEARCH("bogen",Armeebogen!D43))),(Armeebogen!C43="Krieger (0)")),(Armeebogen!A43),0)</f>
        <v>0</v>
      </c>
      <c r="AG35" s="52">
        <f>IF(AND((Armeebogen!E43="Die Ostlinge"),(ISNUMBER(SEARCH("Bogen",Armeebogen!D43))),(Armeebogen!C43="Krieger (0)")),(Armeebogen!A43),0)</f>
        <v>0</v>
      </c>
      <c r="AH35" s="52">
        <f>IF(AND((Armeebogen!E43="Die Schlangenhorde"),(ISNUMBER(SEARCH("Bogen",Armeebogen!D43))),(Armeebogen!C43="Krieger (0)")),(Armeebogen!A43),0)</f>
        <v>0</v>
      </c>
      <c r="AI35" s="45">
        <f>IF(AND((Armeebogen!E43="Dunkle Mächte von Dol Guldur"),(ISNUMBER(SEARCH("Orkbogen",Armeebogen!D43))),(Armeebogen!C43="Krieger (0)")),(Armeebogen!A43),0)</f>
        <v>0</v>
      </c>
      <c r="AJ35" s="52">
        <f>IF(AND((Armeebogen!E43="Isengart"),(ISNUMBER(SEARCH("bogen",Armeebogen!D43))),(Armeebogen!C43="Krieger (0)")),(Armeebogen!A43),0)</f>
        <v>0</v>
      </c>
      <c r="AK35" s="52">
        <f>IF(AND((Armeebogen!E43="Isengart"),(ISNUMBER(SEARCH("Armbrust",Armeebogen!D43))),(Armeebogen!C43="Krieger (0)")),(Armeebogen!A43),0)</f>
        <v>0</v>
      </c>
      <c r="AL35" s="52">
        <f>IF(AND((Armeebogen!E43="Kosaren von Umbar"),(ISNUMBER(SEARCH("Bogen",Armeebogen!D43))),(Armeebogen!C43="Krieger (0)")),(Armeebogen!A43),0)</f>
        <v>0</v>
      </c>
      <c r="AM35" s="52">
        <f>IF(AND((Armeebogen!E43="Kosaren von Umbar"),(ISNUMBER(SEARCH("Armbrust",Armeebogen!D43))),(Armeebogen!C43="Krieger (0)")),(Armeebogen!A43),0)</f>
        <v>0</v>
      </c>
      <c r="AN35" s="52">
        <f>IF(AND((Armeebogen!E43="Mordor"),(ISNUMBER(SEARCH("bogen",Armeebogen!D43))),(Armeebogen!C43="Krieger (0)")),(Armeebogen!A43),0)</f>
        <v>0</v>
      </c>
      <c r="AO35" s="52">
        <f>IF(AND((Armeebogen!E43="Moria"),(ISNUMBER(SEARCH("bogen",Armeebogen!D43))),(Armeebogen!C43="Krieger (0)")),(Armeebogen!A43),0)</f>
        <v>0</v>
      </c>
      <c r="AP35" s="52">
        <f>IF(AND((Armeebogen!E43="Sharkas Abtrünnige"),(ISNUMBER(SEARCH("Bogen",Armeebogen!D43))),(Armeebogen!C43="Krieger (0)")),(Armeebogen!A43),0)</f>
        <v>0</v>
      </c>
      <c r="AQ35" s="52">
        <f>IF(AND((Armeebogen!E43="Variags von Khand"),(ISNUMBER(SEARCH("Bogen",Armeebogen!D43))),(Armeebogen!C43="Krieger (0)")),(Armeebogen!A43),0)</f>
        <v>0</v>
      </c>
      <c r="AR35" s="52">
        <f>IF(AND((Armeebogen!E43="Weit-Harad"),(ISNUMBER(SEARCH("Bogen",Armeebogen!D43))),(Armeebogen!C43="Krieger (0)")),(Armeebogen!A43),0)</f>
        <v>0</v>
      </c>
      <c r="AS35" s="52">
        <f>IF(AND((Armeebogen!E43="Angriff auf Lothlorien"),(ISNUMBER(SEARCH("Bogen",Armeebogen!D43))),(Armeebogen!C43="Krieger (0)")),(Armeebogen!A43),0)</f>
        <v>0</v>
      </c>
      <c r="AT35" s="52">
        <f>IF(AND((Armeebogen!E43="Cirith Ungol"),(ISNUMBER(SEARCH("Bogen",Armeebogen!D43))),(Armeebogen!C43="Krieger (0)")),(Armeebogen!A43),0)</f>
        <v>0</v>
      </c>
      <c r="AU35" s="52">
        <f>IF(AND((Armeebogen!E43="Das schwarze Tor öffnet sich"),(ISNUMBER(SEARCH("bogen",Armeebogen!D43))),(Armeebogen!C43="Krieger (0)")),(Armeebogen!A43),0)</f>
        <v>0</v>
      </c>
      <c r="AV35" s="52">
        <f>IF(AND((Armeebogen!E43="Heer des Drachenkaisers"),(ISNUMBER(SEARCH("Bogen",Armeebogen!D43))),(Armeebogen!C43="Krieger (0)")),(Armeebogen!A43),0)</f>
        <v>0</v>
      </c>
      <c r="AW35" s="52">
        <f>IF(AND((Armeebogen!E43="Die Armee Dunlands"),(ISNUMBER(SEARCH("Bogen",Armeebogen!D43))),(Armeebogen!C43="Krieger (0)")),(Armeebogen!A43),0)</f>
        <v>0</v>
      </c>
      <c r="AX35" s="52">
        <f>IF(AND((Armeebogen!E43="Die Gruben von Dol Guldur"),(ISNUMBER(SEARCH("bogen",Armeebogen!D43))),(Armeebogen!C43="Krieger (0)")),(Armeebogen!A43),0)</f>
        <v>0</v>
      </c>
      <c r="AY35" s="52">
        <f>IF(AND((Armeebogen!E43="Die Strolche des Bosses"),(ISNUMBER(SEARCH("Bogen",Armeebogen!D43))),(Armeebogen!C43="Krieger (0)")),(Armeebogen!A43),0)</f>
        <v>0</v>
      </c>
      <c r="AZ35" s="52">
        <f>IF(AND((Armeebogen!E43="Die Tiefen von Moria"),(ISNUMBER(SEARCH("Bogen",Armeebogen!D43))),(Armeebogen!C43="Krieger (0)")),(Armeebogen!A43),0)</f>
        <v>0</v>
      </c>
      <c r="BA35" s="52">
        <f>IF(AND((Armeebogen!E43="Die Wölfe Isengarts"),(ISNUMBER(SEARCH("bogen",Armeebogen!C43))),(Armeebogen!D43="Krieger (0)")),(Armeebogen!A43),0)</f>
        <v>0</v>
      </c>
      <c r="BB35" s="52">
        <f>IF(AND((Armeebogen!E43="Die Bösen Wesen des Düsterwaldes"),(ISNUMBER(SEARCH("Bogen",Armeebogen!D43))),(Armeebogen!C43="Krieger (0)")),(Armeebogen!A43),0)</f>
        <v>0</v>
      </c>
      <c r="BC35" s="52">
        <f>IF(AND((Armeebogen!E43="Gothmogs Armee"),(ISNUMBER(SEARCH("bogen",Armeebogen!D43))),(Armeebogen!C43="Krieger (0)")),(Armeebogen!A43),0)</f>
        <v>0</v>
      </c>
      <c r="BD35" s="52">
        <f>IF(AND((Armeebogen!E43="Große Armee des Südens"),(ISNUMBER(SEARCH("bogen",Armeebogen!D43))),(Armeebogen!C43="Krieger (0)")),(Armeebogen!A43),0)</f>
        <v>0</v>
      </c>
      <c r="BE35" s="52">
        <f>IF(AND((Armeebogen!E43="Lurtz' Kundschafter"),(ISNUMBER(SEARCH("bogen",Armeebogen!D43))),(Armeebogen!C43="Krieger (0)")),(Armeebogen!A43),0)</f>
        <v>0</v>
      </c>
      <c r="BF35" s="52">
        <f>IF(AND((Armeebogen!E43="Sturm auf Helms Klamm"),(ISNUMBER(SEARCH("Bogen",Armeebogen!D43))),(Armeebogen!C43="Krieger (0)")),(Armeebogen!A43),0)</f>
        <v>0</v>
      </c>
      <c r="BG35" s="52">
        <f>IF(AND((Armeebogen!E43="Ugluks Kundschafter"),(ISNUMBER(SEARCH("bogen",Armeebogen!C43))),(Armeebogen!D43="Krieger (0)")),(Armeebogen!A43),0)</f>
        <v>0</v>
      </c>
      <c r="BH35" s="52">
        <f>IF(AND((Armeebogen!E43="Helmswache"),(ISNUMBER(SEARCH("bogen",Armeebogen!C43))),(Armeebogen!D43="Krieger (0)")),(Armeebogen!A43),0)</f>
        <v>0</v>
      </c>
      <c r="BI35" s="2"/>
      <c r="BL35" s="2"/>
      <c r="BM35" s="2"/>
      <c r="BN35" s="2"/>
      <c r="BR35" s="2"/>
      <c r="BT35" s="2"/>
    </row>
    <row r="36" ht="15.75" customHeight="1">
      <c r="A36" s="45"/>
      <c r="B36" s="45">
        <f>IF(AND((Armeebogen!E44="Armee von Seestadt"),(ISNUMBER(SEARCH("Bogen",Armeebogen!D44))),(Armeebogen!C44="Krieger (0)")),(Armeebogen!A44),0)</f>
        <v>0</v>
      </c>
      <c r="C36" s="51">
        <f>IF(AND((Armeebogen!E44="Arnor"),(ISNUMBER(SEARCH("Bogen",Armeebogen!D44))),(Armeebogen!C44="Krieger (0)")),(Armeebogen!A44),0)</f>
        <v>0</v>
      </c>
      <c r="D36" s="52">
        <f>IF(AND((Armeebogen!E44="Bruchtal"),(ISNUMBER(SEARCH("bogen",Armeebogen!D44))),(Armeebogen!C44="Krieger (0)")),(Armeebogen!A44),0)</f>
        <v>0</v>
      </c>
      <c r="E36" s="52">
        <f>IF(AND((Armeebogen!E44="Das Auenland"),(ISNUMBER(SEARCH("bogen",Armeebogen!D44))),(Armeebogen!C44="Krieger (0)")),(Armeebogen!A44),0)</f>
        <v>0</v>
      </c>
      <c r="F36" s="52">
        <f>IF(AND((Armeebogen!E44="Das Königreich von Kazad-dûm"),(ISNUMBER(SEARCH("bogen",Armeebogen!D44))),(Armeebogen!C44="Krieger (0)")),(Armeebogen!A44),0)</f>
        <v>0</v>
      </c>
      <c r="G36" s="52">
        <f>IF(AND((Armeebogen!E44="Die Lehen"),(ISNUMBER(SEARCH("Bogen",Armeebogen!D44))),(Armeebogen!C44="Krieger (0)")),(Armeebogen!A44),0)</f>
        <v>0</v>
      </c>
      <c r="H36" s="52">
        <f>IF(AND((Armeebogen!E44="Der wiedereroberte Erebor"),(ISNUMBER(SEARCH("Bogen",Armeebogen!D44))),(Armeebogen!C44="Krieger (0)")),(Armeebogen!A44),0)</f>
        <v>0</v>
      </c>
      <c r="I36" s="52">
        <f>IF(AND((Armeebogen!E44="Der Eisenberge"),(ISNUMBER(SEARCH("Armbrust",Armeebogen!D44))),(Armeebogen!C44="Krieger (0)")),(Armeebogen!A44),0)</f>
        <v>0</v>
      </c>
      <c r="J36" s="52">
        <f>IF(AND((Armeebogen!E44="Garnision von Thal"),(ISNUMBER(SEARCH("Bogen",Armeebogen!D44))),(Armeebogen!C44="Krieger (0)")),(Armeebogen!A44),0)</f>
        <v>0</v>
      </c>
      <c r="K36" s="52">
        <f>IF(AND((Armeebogen!E44="Lothlórien"),(ISNUMBER(SEARCH("bogen",Armeebogen!D44))),(Armeebogen!C44="Krieger (0)")),(Armeebogen!A44),0)</f>
        <v>0</v>
      </c>
      <c r="L36" s="52">
        <f>IF(AND((Armeebogen!E44="Minas Tirith"),(ISNUMBER(SEARCH("Bogen",Armeebogen!D44))),(Armeebogen!C44="Krieger (0)")),(Armeebogen!A44),0)</f>
        <v>0</v>
      </c>
      <c r="M36" s="52">
        <f>IF(AND((Armeebogen!E44="Númenor"),(ISNUMBER(SEARCH("Bogen",Armeebogen!D44))),(Armeebogen!C44="Krieger (0)")),(Armeebogen!A44),0)</f>
        <v>0</v>
      </c>
      <c r="N36" s="52">
        <f>IF(AND((Armeebogen!E44="Rohan"),(ISNUMBER(SEARCH("Bogen",Armeebogen!D44))),(Armeebogen!C44="Krieger (0)")),(Armeebogen!A44),0)</f>
        <v>0</v>
      </c>
      <c r="O36" s="45">
        <f>IF(AND((Armeebogen!E44="Thranduils Hallen"),(ISNUMBER(SEARCH("bogen",Armeebogen!D44))),(Armeebogen!C44="Krieger (0)")),(Armeebogen!A44),0)</f>
        <v>0</v>
      </c>
      <c r="P36" s="45">
        <f>IF(AND((Armeebogen!E44="Überlebene von See-Stadt"),(ISNUMBER(SEARCH("bogen",Armeebogen!D44))),(Armeebogen!C44="Krieger (0)")),(Armeebogen!A44),0)</f>
        <v>0</v>
      </c>
      <c r="Q36" s="45">
        <f>IF(AND((Armeebogen!E44="Die Armee von Thal"),(ISNUMBER(SEARCH("bogen",Armeebogen!D44))),(Armeebogen!C44="Krieger (0)")),(Armeebogen!A44),0)</f>
        <v>0</v>
      </c>
      <c r="R36" s="45">
        <f>IF(AND((Armeebogen!E44="Die Beorninger"),(ISNUMBER(SEARCH("bogen",Armeebogen!D44))),(Armeebogen!C44="Krieger (0)")),(Armeebogen!A44),0)</f>
        <v>0</v>
      </c>
      <c r="S36" s="45">
        <f>IF(AND((Armeebogen!E44="Die Menschen des Westens"),(ISNUMBER(SEARCH("bogen",Armeebogen!D44))),(Armeebogen!C44="Krieger (0)")),(Armeebogen!A44),0)</f>
        <v>0</v>
      </c>
      <c r="T36" s="45">
        <f>IF(AND((Armeebogen!E44="Eomers Reiter"),(ISNUMBER(SEARCH("bogen",Armeebogen!D44))),(Armeebogen!C44="Krieger (0)")),(Armeebogen!A44),0)</f>
        <v>0</v>
      </c>
      <c r="U36" s="45">
        <f>IF(AND((Armeebogen!E44="Pfade des Druaden"),(ISNUMBER(SEARCH("bogen",Armeebogen!D44))),(Armeebogen!C44="Krieger (0)")),(Armeebogen!A44),0)</f>
        <v>0</v>
      </c>
      <c r="V36" s="45">
        <f>IF(AND((Armeebogen!E44="Theodens Reiter"),(ISNUMBER(SEARCH("bogen",Armeebogen!D44))),(Armeebogen!C44="Krieger (0)")),(Armeebogen!A44),0)</f>
        <v>0</v>
      </c>
      <c r="W36" s="45">
        <f>IF(AND((Armeebogen!E44="Theodreds Wache"),(ISNUMBER(SEARCH("bogen",Armeebogen!D44))),(Armeebogen!C44="Krieger (0)")),(Armeebogen!A44),0)</f>
        <v>0</v>
      </c>
      <c r="X36" s="45">
        <f>IF(AND((Armeebogen!E44="Verteidiger des Auenlandes"),(ISNUMBER(SEARCH("bogen",Armeebogen!D44))),(Armeebogen!C44="Krieger (0)")),(Armeebogen!A44),0)</f>
        <v>0</v>
      </c>
      <c r="Y36" s="52">
        <f>IF(AND((Armeebogen!E44="Verteidiger der Erebors"),(ISNUMBER(SEARCH("Armbrust",Armeebogen!D44))),(Armeebogen!C44="Krieger (0)")),(Armeebogen!A44),0)</f>
        <v>0</v>
      </c>
      <c r="Z36" s="45">
        <f>IF(AND((Armeebogen!E44="Verteidiger der Erebors"),(ISNUMBER(SEARCH("Bogen",Armeebogen!D44))),(Armeebogen!C44="Krieger (0)")),(Armeebogen!A44),0)</f>
        <v>0</v>
      </c>
      <c r="AA36" s="45">
        <f>IF(AND((Armeebogen!E44="Verteidiger von Helms Klamm"),(ISNUMBER(SEARCH("bogen",Armeebogen!D44))),(Armeebogen!C44="Krieger (0)")),(Armeebogen!A44),0)</f>
        <v>0</v>
      </c>
      <c r="AB36" s="45">
        <f>IF(AND((Armeebogen!E44="Waldläufer von Ithilien"),(ISNUMBER(SEARCH("bogen",Armeebogen!D44))),(Armeebogen!C44="Krieger (0)")),(Armeebogen!A44),0)</f>
        <v>0</v>
      </c>
      <c r="AC36" s="52">
        <f>IF(AND((Armeebogen!E44="Angmar"),(ISNUMBER(SEARCH("bogen",Armeebogen!D44))),(Armeebogen!C44="Krieger (0)")),(Armeebogen!A44),0)</f>
        <v>0</v>
      </c>
      <c r="AD36" s="52">
        <f>IF(AND((Armeebogen!E44="Azogs Jäger"),(ISNUMBER(SEARCH("Orkbogen",Armeebogen!D44))),(Armeebogen!C44="Krieger (0)")),(Armeebogen!A44),0)</f>
        <v>0</v>
      </c>
      <c r="AE36" s="52">
        <f>IF(AND((Armeebogen!E44="Azogs Legion"),(ISNUMBER(SEARCH("bogen",Armeebogen!D44))),(Armeebogen!C44="Krieger (0)")),(Armeebogen!A44),0)</f>
        <v>0</v>
      </c>
      <c r="AF36" s="52">
        <f>IF(AND((Armeebogen!E44="Barad-dûr"),(ISNUMBER(SEARCH("bogen",Armeebogen!D44))),(Armeebogen!C44="Krieger (0)")),(Armeebogen!A44),0)</f>
        <v>0</v>
      </c>
      <c r="AG36" s="52">
        <f>IF(AND((Armeebogen!E44="Die Ostlinge"),(ISNUMBER(SEARCH("Bogen",Armeebogen!D44))),(Armeebogen!C44="Krieger (0)")),(Armeebogen!A44),0)</f>
        <v>0</v>
      </c>
      <c r="AH36" s="52">
        <f>IF(AND((Armeebogen!E44="Die Schlangenhorde"),(ISNUMBER(SEARCH("Bogen",Armeebogen!D44))),(Armeebogen!C44="Krieger (0)")),(Armeebogen!A44),0)</f>
        <v>0</v>
      </c>
      <c r="AI36" s="45">
        <f>IF(AND((Armeebogen!E44="Dunkle Mächte von Dol Guldur"),(ISNUMBER(SEARCH("Orkbogen",Armeebogen!D44))),(Armeebogen!C44="Krieger (0)")),(Armeebogen!A44),0)</f>
        <v>0</v>
      </c>
      <c r="AJ36" s="52">
        <f>IF(AND((Armeebogen!E44="Isengart"),(ISNUMBER(SEARCH("bogen",Armeebogen!D44))),(Armeebogen!C44="Krieger (0)")),(Armeebogen!A44),0)</f>
        <v>0</v>
      </c>
      <c r="AK36" s="52">
        <f>IF(AND((Armeebogen!E44="Isengart"),(ISNUMBER(SEARCH("Armbrust",Armeebogen!D44))),(Armeebogen!C44="Krieger (0)")),(Armeebogen!A44),0)</f>
        <v>0</v>
      </c>
      <c r="AL36" s="52">
        <f>IF(AND((Armeebogen!E44="Kosaren von Umbar"),(ISNUMBER(SEARCH("Bogen",Armeebogen!D44))),(Armeebogen!C44="Krieger (0)")),(Armeebogen!A44),0)</f>
        <v>0</v>
      </c>
      <c r="AM36" s="52">
        <f>IF(AND((Armeebogen!E44="Kosaren von Umbar"),(ISNUMBER(SEARCH("Armbrust",Armeebogen!D44))),(Armeebogen!C44="Krieger (0)")),(Armeebogen!A44),0)</f>
        <v>0</v>
      </c>
      <c r="AN36" s="52">
        <f>IF(AND((Armeebogen!E44="Mordor"),(ISNUMBER(SEARCH("bogen",Armeebogen!D44))),(Armeebogen!C44="Krieger (0)")),(Armeebogen!A44),0)</f>
        <v>0</v>
      </c>
      <c r="AO36" s="52">
        <f>IF(AND((Armeebogen!E44="Moria"),(ISNUMBER(SEARCH("bogen",Armeebogen!D44))),(Armeebogen!C44="Krieger (0)")),(Armeebogen!A44),0)</f>
        <v>0</v>
      </c>
      <c r="AP36" s="52">
        <f>IF(AND((Armeebogen!E44="Sharkas Abtrünnige"),(ISNUMBER(SEARCH("Bogen",Armeebogen!D44))),(Armeebogen!C44="Krieger (0)")),(Armeebogen!A44),0)</f>
        <v>0</v>
      </c>
      <c r="AQ36" s="52">
        <f>IF(AND((Armeebogen!E44="Variags von Khand"),(ISNUMBER(SEARCH("Bogen",Armeebogen!D44))),(Armeebogen!C44="Krieger (0)")),(Armeebogen!A44),0)</f>
        <v>0</v>
      </c>
      <c r="AR36" s="52">
        <f>IF(AND((Armeebogen!E44="Weit-Harad"),(ISNUMBER(SEARCH("Bogen",Armeebogen!D44))),(Armeebogen!C44="Krieger (0)")),(Armeebogen!A44),0)</f>
        <v>0</v>
      </c>
      <c r="AS36" s="52">
        <f>IF(AND((Armeebogen!E44="Angriff auf Lothlorien"),(ISNUMBER(SEARCH("Bogen",Armeebogen!D44))),(Armeebogen!C44="Krieger (0)")),(Armeebogen!A44),0)</f>
        <v>0</v>
      </c>
      <c r="AT36" s="52">
        <f>IF(AND((Armeebogen!E44="Cirith Ungol"),(ISNUMBER(SEARCH("Bogen",Armeebogen!D44))),(Armeebogen!C44="Krieger (0)")),(Armeebogen!A44),0)</f>
        <v>0</v>
      </c>
      <c r="AU36" s="52">
        <f>IF(AND((Armeebogen!E44="Das schwarze Tor öffnet sich"),(ISNUMBER(SEARCH("bogen",Armeebogen!D44))),(Armeebogen!C44="Krieger (0)")),(Armeebogen!A44),0)</f>
        <v>0</v>
      </c>
      <c r="AV36" s="52">
        <f>IF(AND((Armeebogen!E44="Heer des Drachenkaisers"),(ISNUMBER(SEARCH("Bogen",Armeebogen!D44))),(Armeebogen!C44="Krieger (0)")),(Armeebogen!A44),0)</f>
        <v>0</v>
      </c>
      <c r="AW36" s="52">
        <f>IF(AND((Armeebogen!E44="Die Armee Dunlands"),(ISNUMBER(SEARCH("Bogen",Armeebogen!D44))),(Armeebogen!C44="Krieger (0)")),(Armeebogen!A44),0)</f>
        <v>0</v>
      </c>
      <c r="AX36" s="52">
        <f>IF(AND((Armeebogen!E44="Die Gruben von Dol Guldur"),(ISNUMBER(SEARCH("bogen",Armeebogen!D44))),(Armeebogen!C44="Krieger (0)")),(Armeebogen!A44),0)</f>
        <v>0</v>
      </c>
      <c r="AY36" s="52">
        <f>IF(AND((Armeebogen!E44="Die Strolche des Bosses"),(ISNUMBER(SEARCH("Bogen",Armeebogen!D44))),(Armeebogen!C44="Krieger (0)")),(Armeebogen!A44),0)</f>
        <v>0</v>
      </c>
      <c r="AZ36" s="52">
        <f>IF(AND((Armeebogen!E44="Die Tiefen von Moria"),(ISNUMBER(SEARCH("Bogen",Armeebogen!D44))),(Armeebogen!C44="Krieger (0)")),(Armeebogen!A44),0)</f>
        <v>0</v>
      </c>
      <c r="BA36" s="52">
        <f>IF(AND((Armeebogen!E44="Die Wölfe Isengarts"),(ISNUMBER(SEARCH("bogen",Armeebogen!C44))),(Armeebogen!D44="Krieger (0)")),(Armeebogen!A44),0)</f>
        <v>0</v>
      </c>
      <c r="BB36" s="52">
        <f>IF(AND((Armeebogen!E44="Die Bösen Wesen des Düsterwaldes"),(ISNUMBER(SEARCH("Bogen",Armeebogen!D44))),(Armeebogen!C44="Krieger (0)")),(Armeebogen!A44),0)</f>
        <v>0</v>
      </c>
      <c r="BC36" s="52">
        <f>IF(AND((Armeebogen!E44="Gothmogs Armee"),(ISNUMBER(SEARCH("bogen",Armeebogen!D44))),(Armeebogen!C44="Krieger (0)")),(Armeebogen!A44),0)</f>
        <v>0</v>
      </c>
      <c r="BD36" s="52">
        <f>IF(AND((Armeebogen!E44="Große Armee des Südens"),(ISNUMBER(SEARCH("bogen",Armeebogen!D44))),(Armeebogen!C44="Krieger (0)")),(Armeebogen!A44),0)</f>
        <v>0</v>
      </c>
      <c r="BE36" s="52">
        <f>IF(AND((Armeebogen!E44="Lurtz' Kundschafter"),(ISNUMBER(SEARCH("bogen",Armeebogen!D44))),(Armeebogen!C44="Krieger (0)")),(Armeebogen!A44),0)</f>
        <v>0</v>
      </c>
      <c r="BF36" s="52">
        <f>IF(AND((Armeebogen!E44="Sturm auf Helms Klamm"),(ISNUMBER(SEARCH("Bogen",Armeebogen!D44))),(Armeebogen!C44="Krieger (0)")),(Armeebogen!A44),0)</f>
        <v>0</v>
      </c>
      <c r="BG36" s="52">
        <f>IF(AND((Armeebogen!E44="Ugluks Kundschafter"),(ISNUMBER(SEARCH("bogen",Armeebogen!C44))),(Armeebogen!D44="Krieger (0)")),(Armeebogen!A44),0)</f>
        <v>0</v>
      </c>
      <c r="BH36" s="52">
        <f>IF(AND((Armeebogen!E44="Helmswache"),(ISNUMBER(SEARCH("bogen",Armeebogen!C44))),(Armeebogen!D44="Krieger (0)")),(Armeebogen!A44),0)</f>
        <v>0</v>
      </c>
      <c r="BI36" s="2"/>
      <c r="BL36" s="2"/>
      <c r="BM36" s="2"/>
      <c r="BN36" s="2"/>
      <c r="BR36" s="2"/>
      <c r="BT36" s="2"/>
    </row>
    <row r="37" ht="15.75" customHeight="1">
      <c r="A37" s="45"/>
      <c r="B37" s="45">
        <f>IF(AND((Armeebogen!E45="Armee von Seestadt"),(ISNUMBER(SEARCH("Bogen",Armeebogen!D45))),(Armeebogen!C45="Krieger (0)")),(Armeebogen!A45),0)</f>
        <v>0</v>
      </c>
      <c r="C37" s="51">
        <f>IF(AND((Armeebogen!E45="Arnor"),(ISNUMBER(SEARCH("Bogen",Armeebogen!D45))),(Armeebogen!C45="Krieger (0)")),(Armeebogen!A45),0)</f>
        <v>0</v>
      </c>
      <c r="D37" s="52">
        <f>IF(AND((Armeebogen!E45="Bruchtal"),(ISNUMBER(SEARCH("bogen",Armeebogen!D45))),(Armeebogen!C45="Krieger (0)")),(Armeebogen!A45),0)</f>
        <v>0</v>
      </c>
      <c r="E37" s="52">
        <f>IF(AND((Armeebogen!E45="Das Auenland"),(ISNUMBER(SEARCH("bogen",Armeebogen!D45))),(Armeebogen!C45="Krieger (0)")),(Armeebogen!A45),0)</f>
        <v>0</v>
      </c>
      <c r="F37" s="52">
        <f>IF(AND((Armeebogen!E45="Das Königreich von Kazad-dûm"),(ISNUMBER(SEARCH("bogen",Armeebogen!D45))),(Armeebogen!C45="Krieger (0)")),(Armeebogen!A45),0)</f>
        <v>0</v>
      </c>
      <c r="G37" s="52">
        <f>IF(AND((Armeebogen!E45="Die Lehen"),(ISNUMBER(SEARCH("Bogen",Armeebogen!D45))),(Armeebogen!C45="Krieger (0)")),(Armeebogen!A45),0)</f>
        <v>0</v>
      </c>
      <c r="H37" s="52">
        <f>IF(AND((Armeebogen!E45="Der wiedereroberte Erebor"),(ISNUMBER(SEARCH("Bogen",Armeebogen!D45))),(Armeebogen!C45="Krieger (0)")),(Armeebogen!A45),0)</f>
        <v>0</v>
      </c>
      <c r="I37" s="52">
        <f>IF(AND((Armeebogen!E45="Der Eisenberge"),(ISNUMBER(SEARCH("Armbrust",Armeebogen!D45))),(Armeebogen!C45="Krieger (0)")),(Armeebogen!A45),0)</f>
        <v>0</v>
      </c>
      <c r="J37" s="52">
        <f>IF(AND((Armeebogen!E45="Garnision von Thal"),(ISNUMBER(SEARCH("Bogen",Armeebogen!D45))),(Armeebogen!C45="Krieger (0)")),(Armeebogen!A45),0)</f>
        <v>0</v>
      </c>
      <c r="K37" s="52">
        <f>IF(AND((Armeebogen!E45="Lothlórien"),(ISNUMBER(SEARCH("bogen",Armeebogen!D45))),(Armeebogen!C45="Krieger (0)")),(Armeebogen!A45),0)</f>
        <v>0</v>
      </c>
      <c r="L37" s="52">
        <f>IF(AND((Armeebogen!E45="Minas Tirith"),(ISNUMBER(SEARCH("Bogen",Armeebogen!D45))),(Armeebogen!C45="Krieger (0)")),(Armeebogen!A45),0)</f>
        <v>0</v>
      </c>
      <c r="M37" s="52">
        <f>IF(AND((Armeebogen!E45="Númenor"),(ISNUMBER(SEARCH("Bogen",Armeebogen!D45))),(Armeebogen!C45="Krieger (0)")),(Armeebogen!A45),0)</f>
        <v>0</v>
      </c>
      <c r="N37" s="52">
        <f>IF(AND((Armeebogen!E45="Rohan"),(ISNUMBER(SEARCH("Bogen",Armeebogen!D45))),(Armeebogen!C45="Krieger (0)")),(Armeebogen!A45),0)</f>
        <v>0</v>
      </c>
      <c r="O37" s="45">
        <f>IF(AND((Armeebogen!E45="Thranduils Hallen"),(ISNUMBER(SEARCH("bogen",Armeebogen!D45))),(Armeebogen!C45="Krieger (0)")),(Armeebogen!A45),0)</f>
        <v>0</v>
      </c>
      <c r="P37" s="45">
        <f>IF(AND((Armeebogen!E45="Überlebene von See-Stadt"),(ISNUMBER(SEARCH("bogen",Armeebogen!D45))),(Armeebogen!C45="Krieger (0)")),(Armeebogen!A45),0)</f>
        <v>0</v>
      </c>
      <c r="Q37" s="45">
        <f>IF(AND((Armeebogen!E45="Die Armee von Thal"),(ISNUMBER(SEARCH("bogen",Armeebogen!D45))),(Armeebogen!C45="Krieger (0)")),(Armeebogen!A45),0)</f>
        <v>0</v>
      </c>
      <c r="R37" s="45">
        <f>IF(AND((Armeebogen!E45="Die Beorninger"),(ISNUMBER(SEARCH("bogen",Armeebogen!D45))),(Armeebogen!C45="Krieger (0)")),(Armeebogen!A45),0)</f>
        <v>0</v>
      </c>
      <c r="S37" s="45">
        <f>IF(AND((Armeebogen!E45="Die Menschen des Westens"),(ISNUMBER(SEARCH("bogen",Armeebogen!D45))),(Armeebogen!C45="Krieger (0)")),(Armeebogen!A45),0)</f>
        <v>0</v>
      </c>
      <c r="T37" s="45">
        <f>IF(AND((Armeebogen!E45="Eomers Reiter"),(ISNUMBER(SEARCH("bogen",Armeebogen!D45))),(Armeebogen!C45="Krieger (0)")),(Armeebogen!A45),0)</f>
        <v>0</v>
      </c>
      <c r="U37" s="45">
        <f>IF(AND((Armeebogen!E45="Pfade des Druaden"),(ISNUMBER(SEARCH("bogen",Armeebogen!D45))),(Armeebogen!C45="Krieger (0)")),(Armeebogen!A45),0)</f>
        <v>0</v>
      </c>
      <c r="V37" s="45">
        <f>IF(AND((Armeebogen!E45="Theodens Reiter"),(ISNUMBER(SEARCH("bogen",Armeebogen!D45))),(Armeebogen!C45="Krieger (0)")),(Armeebogen!A45),0)</f>
        <v>0</v>
      </c>
      <c r="W37" s="45">
        <f>IF(AND((Armeebogen!E45="Theodreds Wache"),(ISNUMBER(SEARCH("bogen",Armeebogen!D45))),(Armeebogen!C45="Krieger (0)")),(Armeebogen!A45),0)</f>
        <v>0</v>
      </c>
      <c r="X37" s="45">
        <f>IF(AND((Armeebogen!E45="Verteidiger des Auenlandes"),(ISNUMBER(SEARCH("bogen",Armeebogen!D45))),(Armeebogen!C45="Krieger (0)")),(Armeebogen!A45),0)</f>
        <v>0</v>
      </c>
      <c r="Y37" s="52">
        <f>IF(AND((Armeebogen!E45="Verteidiger der Erebors"),(ISNUMBER(SEARCH("Armbrust",Armeebogen!D45))),(Armeebogen!C45="Krieger (0)")),(Armeebogen!A45),0)</f>
        <v>0</v>
      </c>
      <c r="Z37" s="45">
        <f>IF(AND((Armeebogen!E45="Verteidiger der Erebors"),(ISNUMBER(SEARCH("Bogen",Armeebogen!D45))),(Armeebogen!C45="Krieger (0)")),(Armeebogen!A45),0)</f>
        <v>0</v>
      </c>
      <c r="AA37" s="45">
        <f>IF(AND((Armeebogen!E45="Verteidiger von Helms Klamm"),(ISNUMBER(SEARCH("bogen",Armeebogen!D45))),(Armeebogen!C45="Krieger (0)")),(Armeebogen!A45),0)</f>
        <v>0</v>
      </c>
      <c r="AB37" s="45">
        <f>IF(AND((Armeebogen!E45="Waldläufer von Ithilien"),(ISNUMBER(SEARCH("bogen",Armeebogen!D45))),(Armeebogen!C45="Krieger (0)")),(Armeebogen!A45),0)</f>
        <v>0</v>
      </c>
      <c r="AC37" s="52">
        <f>IF(AND((Armeebogen!E45="Angmar"),(ISNUMBER(SEARCH("bogen",Armeebogen!D45))),(Armeebogen!C45="Krieger (0)")),(Armeebogen!A45),0)</f>
        <v>0</v>
      </c>
      <c r="AD37" s="52">
        <f>IF(AND((Armeebogen!E45="Azogs Jäger"),(ISNUMBER(SEARCH("Orkbogen",Armeebogen!D45))),(Armeebogen!C45="Krieger (0)")),(Armeebogen!A45),0)</f>
        <v>0</v>
      </c>
      <c r="AE37" s="52">
        <f>IF(AND((Armeebogen!E45="Azogs Legion"),(ISNUMBER(SEARCH("bogen",Armeebogen!D45))),(Armeebogen!C45="Krieger (0)")),(Armeebogen!A45),0)</f>
        <v>0</v>
      </c>
      <c r="AF37" s="52">
        <f>IF(AND((Armeebogen!E45="Barad-dûr"),(ISNUMBER(SEARCH("bogen",Armeebogen!D45))),(Armeebogen!C45="Krieger (0)")),(Armeebogen!A45),0)</f>
        <v>0</v>
      </c>
      <c r="AG37" s="52">
        <f>IF(AND((Armeebogen!E45="Die Ostlinge"),(ISNUMBER(SEARCH("Bogen",Armeebogen!D45))),(Armeebogen!C45="Krieger (0)")),(Armeebogen!A45),0)</f>
        <v>0</v>
      </c>
      <c r="AH37" s="52">
        <f>IF(AND((Armeebogen!E45="Die Schlangenhorde"),(ISNUMBER(SEARCH("Bogen",Armeebogen!D45))),(Armeebogen!C45="Krieger (0)")),(Armeebogen!A45),0)</f>
        <v>0</v>
      </c>
      <c r="AI37" s="45">
        <f>IF(AND((Armeebogen!E45="Dunkle Mächte von Dol Guldur"),(ISNUMBER(SEARCH("Orkbogen",Armeebogen!D45))),(Armeebogen!C45="Krieger (0)")),(Armeebogen!A45),0)</f>
        <v>0</v>
      </c>
      <c r="AJ37" s="52">
        <f>IF(AND((Armeebogen!E45="Isengart"),(ISNUMBER(SEARCH("bogen",Armeebogen!D45))),(Armeebogen!C45="Krieger (0)")),(Armeebogen!A45),0)</f>
        <v>0</v>
      </c>
      <c r="AK37" s="52">
        <f>IF(AND((Armeebogen!E45="Isengart"),(ISNUMBER(SEARCH("Armbrust",Armeebogen!D45))),(Armeebogen!C45="Krieger (0)")),(Armeebogen!A45),0)</f>
        <v>0</v>
      </c>
      <c r="AL37" s="52">
        <f>IF(AND((Armeebogen!E45="Kosaren von Umbar"),(ISNUMBER(SEARCH("Bogen",Armeebogen!D45))),(Armeebogen!C45="Krieger (0)")),(Armeebogen!A45),0)</f>
        <v>0</v>
      </c>
      <c r="AM37" s="52">
        <f>IF(AND((Armeebogen!E45="Kosaren von Umbar"),(ISNUMBER(SEARCH("Armbrust",Armeebogen!D45))),(Armeebogen!C45="Krieger (0)")),(Armeebogen!A45),0)</f>
        <v>0</v>
      </c>
      <c r="AN37" s="52">
        <f>IF(AND((Armeebogen!E45="Mordor"),(ISNUMBER(SEARCH("bogen",Armeebogen!D45))),(Armeebogen!C45="Krieger (0)")),(Armeebogen!A45),0)</f>
        <v>0</v>
      </c>
      <c r="AO37" s="52">
        <f>IF(AND((Armeebogen!E45="Moria"),(ISNUMBER(SEARCH("bogen",Armeebogen!D45))),(Armeebogen!C45="Krieger (0)")),(Armeebogen!A45),0)</f>
        <v>0</v>
      </c>
      <c r="AP37" s="52">
        <f>IF(AND((Armeebogen!E45="Sharkas Abtrünnige"),(ISNUMBER(SEARCH("Bogen",Armeebogen!D45))),(Armeebogen!C45="Krieger (0)")),(Armeebogen!A45),0)</f>
        <v>0</v>
      </c>
      <c r="AQ37" s="52">
        <f>IF(AND((Armeebogen!E45="Variags von Khand"),(ISNUMBER(SEARCH("Bogen",Armeebogen!D45))),(Armeebogen!C45="Krieger (0)")),(Armeebogen!A45),0)</f>
        <v>0</v>
      </c>
      <c r="AR37" s="52">
        <f>IF(AND((Armeebogen!E45="Weit-Harad"),(ISNUMBER(SEARCH("Bogen",Armeebogen!D45))),(Armeebogen!C45="Krieger (0)")),(Armeebogen!A45),0)</f>
        <v>0</v>
      </c>
      <c r="AS37" s="52">
        <f>IF(AND((Armeebogen!E45="Angriff auf Lothlorien"),(ISNUMBER(SEARCH("Bogen",Armeebogen!D45))),(Armeebogen!C45="Krieger (0)")),(Armeebogen!A45),0)</f>
        <v>0</v>
      </c>
      <c r="AT37" s="52">
        <f>IF(AND((Armeebogen!E45="Cirith Ungol"),(ISNUMBER(SEARCH("Bogen",Armeebogen!D45))),(Armeebogen!C45="Krieger (0)")),(Armeebogen!A45),0)</f>
        <v>0</v>
      </c>
      <c r="AU37" s="52">
        <f>IF(AND((Armeebogen!E45="Das schwarze Tor öffnet sich"),(ISNUMBER(SEARCH("bogen",Armeebogen!D45))),(Armeebogen!C45="Krieger (0)")),(Armeebogen!A45),0)</f>
        <v>0</v>
      </c>
      <c r="AV37" s="52">
        <f>IF(AND((Armeebogen!E45="Heer des Drachenkaisers"),(ISNUMBER(SEARCH("Bogen",Armeebogen!D45))),(Armeebogen!C45="Krieger (0)")),(Armeebogen!A45),0)</f>
        <v>0</v>
      </c>
      <c r="AW37" s="52">
        <f>IF(AND((Armeebogen!E45="Die Armee Dunlands"),(ISNUMBER(SEARCH("Bogen",Armeebogen!D45))),(Armeebogen!C45="Krieger (0)")),(Armeebogen!A45),0)</f>
        <v>0</v>
      </c>
      <c r="AX37" s="52">
        <f>IF(AND((Armeebogen!E45="Die Gruben von Dol Guldur"),(ISNUMBER(SEARCH("bogen",Armeebogen!D45))),(Armeebogen!C45="Krieger (0)")),(Armeebogen!A45),0)</f>
        <v>0</v>
      </c>
      <c r="AY37" s="52">
        <f>IF(AND((Armeebogen!E45="Die Strolche des Bosses"),(ISNUMBER(SEARCH("Bogen",Armeebogen!D45))),(Armeebogen!C45="Krieger (0)")),(Armeebogen!A45),0)</f>
        <v>0</v>
      </c>
      <c r="AZ37" s="52">
        <f>IF(AND((Armeebogen!E45="Die Tiefen von Moria"),(ISNUMBER(SEARCH("Bogen",Armeebogen!D45))),(Armeebogen!C45="Krieger (0)")),(Armeebogen!A45),0)</f>
        <v>0</v>
      </c>
      <c r="BA37" s="52">
        <f>IF(AND((Armeebogen!E45="Die Wölfe Isengarts"),(ISNUMBER(SEARCH("bogen",Armeebogen!C45))),(Armeebogen!D45="Krieger (0)")),(Armeebogen!A45),0)</f>
        <v>0</v>
      </c>
      <c r="BB37" s="52">
        <f>IF(AND((Armeebogen!E45="Die Bösen Wesen des Düsterwaldes"),(ISNUMBER(SEARCH("Bogen",Armeebogen!D45))),(Armeebogen!C45="Krieger (0)")),(Armeebogen!A45),0)</f>
        <v>0</v>
      </c>
      <c r="BC37" s="52">
        <f>IF(AND((Armeebogen!E45="Gothmogs Armee"),(ISNUMBER(SEARCH("bogen",Armeebogen!D45))),(Armeebogen!C45="Krieger (0)")),(Armeebogen!A45),0)</f>
        <v>0</v>
      </c>
      <c r="BD37" s="52">
        <f>IF(AND((Armeebogen!E45="Große Armee des Südens"),(ISNUMBER(SEARCH("bogen",Armeebogen!D45))),(Armeebogen!C45="Krieger (0)")),(Armeebogen!A45),0)</f>
        <v>0</v>
      </c>
      <c r="BE37" s="52">
        <f>IF(AND((Armeebogen!E45="Lurtz' Kundschafter"),(ISNUMBER(SEARCH("bogen",Armeebogen!D45))),(Armeebogen!C45="Krieger (0)")),(Armeebogen!A45),0)</f>
        <v>0</v>
      </c>
      <c r="BF37" s="52">
        <f>IF(AND((Armeebogen!E45="Sturm auf Helms Klamm"),(ISNUMBER(SEARCH("Bogen",Armeebogen!D45))),(Armeebogen!C45="Krieger (0)")),(Armeebogen!A45),0)</f>
        <v>0</v>
      </c>
      <c r="BG37" s="52">
        <f>IF(AND((Armeebogen!E45="Ugluks Kundschafter"),(ISNUMBER(SEARCH("bogen",Armeebogen!C45))),(Armeebogen!D45="Krieger (0)")),(Armeebogen!A45),0)</f>
        <v>0</v>
      </c>
      <c r="BH37" s="52">
        <f>IF(AND((Armeebogen!E45="Helmswache"),(ISNUMBER(SEARCH("bogen",Armeebogen!C45))),(Armeebogen!D45="Krieger (0)")),(Armeebogen!A45),0)</f>
        <v>0</v>
      </c>
      <c r="BI37" s="2"/>
      <c r="BL37" s="2"/>
      <c r="BM37" s="2"/>
      <c r="BN37" s="2"/>
      <c r="BR37" s="2"/>
      <c r="BT37" s="2"/>
    </row>
    <row r="38" ht="15.75" customHeight="1">
      <c r="A38" s="45"/>
      <c r="B38" s="45">
        <f>IF(AND((Armeebogen!E46="Armee von Seestadt"),(ISNUMBER(SEARCH("Bogen",Armeebogen!D46))),(Armeebogen!C46="Krieger (0)")),(Armeebogen!A46),0)</f>
        <v>0</v>
      </c>
      <c r="C38" s="51">
        <f>IF(AND((Armeebogen!E46="Arnor"),(ISNUMBER(SEARCH("Bogen",Armeebogen!D46))),(Armeebogen!C46="Krieger (0)")),(Armeebogen!A46),0)</f>
        <v>0</v>
      </c>
      <c r="D38" s="52">
        <f>IF(AND((Armeebogen!E46="Bruchtal"),(ISNUMBER(SEARCH("bogen",Armeebogen!D46))),(Armeebogen!C46="Krieger (0)")),(Armeebogen!A46),0)</f>
        <v>0</v>
      </c>
      <c r="E38" s="52">
        <f>IF(AND((Armeebogen!E46="Das Auenland"),(ISNUMBER(SEARCH("bogen",Armeebogen!D46))),(Armeebogen!C46="Krieger (0)")),(Armeebogen!A46),0)</f>
        <v>0</v>
      </c>
      <c r="F38" s="52">
        <f>IF(AND((Armeebogen!E46="Das Königreich von Kazad-dûm"),(ISNUMBER(SEARCH("bogen",Armeebogen!D46))),(Armeebogen!C46="Krieger (0)")),(Armeebogen!A46),0)</f>
        <v>0</v>
      </c>
      <c r="G38" s="52">
        <f>IF(AND((Armeebogen!E46="Die Lehen"),(ISNUMBER(SEARCH("Bogen",Armeebogen!D46))),(Armeebogen!C46="Krieger (0)")),(Armeebogen!A46),0)</f>
        <v>0</v>
      </c>
      <c r="H38" s="52">
        <f>IF(AND((Armeebogen!E46="Der wiedereroberte Erebor"),(ISNUMBER(SEARCH("Bogen",Armeebogen!D46))),(Armeebogen!C46="Krieger (0)")),(Armeebogen!A46),0)</f>
        <v>0</v>
      </c>
      <c r="I38" s="52">
        <f>IF(AND((Armeebogen!E46="Der Eisenberge"),(ISNUMBER(SEARCH("Armbrust",Armeebogen!D46))),(Armeebogen!C46="Krieger (0)")),(Armeebogen!A46),0)</f>
        <v>0</v>
      </c>
      <c r="J38" s="52">
        <f>IF(AND((Armeebogen!E46="Garnision von Thal"),(ISNUMBER(SEARCH("Bogen",Armeebogen!D46))),(Armeebogen!C46="Krieger (0)")),(Armeebogen!A46),0)</f>
        <v>0</v>
      </c>
      <c r="K38" s="52">
        <f>IF(AND((Armeebogen!E46="Lothlórien"),(ISNUMBER(SEARCH("bogen",Armeebogen!D46))),(Armeebogen!C46="Krieger (0)")),(Armeebogen!A46),0)</f>
        <v>0</v>
      </c>
      <c r="L38" s="52">
        <f>IF(AND((Armeebogen!E46="Minas Tirith"),(ISNUMBER(SEARCH("Bogen",Armeebogen!D46))),(Armeebogen!C46="Krieger (0)")),(Armeebogen!A46),0)</f>
        <v>0</v>
      </c>
      <c r="M38" s="52">
        <f>IF(AND((Armeebogen!E46="Númenor"),(ISNUMBER(SEARCH("Bogen",Armeebogen!D46))),(Armeebogen!C46="Krieger (0)")),(Armeebogen!A46),0)</f>
        <v>0</v>
      </c>
      <c r="N38" s="52">
        <f>IF(AND((Armeebogen!E46="Rohan"),(ISNUMBER(SEARCH("Bogen",Armeebogen!D46))),(Armeebogen!C46="Krieger (0)")),(Armeebogen!A46),0)</f>
        <v>0</v>
      </c>
      <c r="O38" s="45">
        <f>IF(AND((Armeebogen!E46="Thranduils Hallen"),(ISNUMBER(SEARCH("bogen",Armeebogen!D46))),(Armeebogen!C46="Krieger (0)")),(Armeebogen!A46),0)</f>
        <v>0</v>
      </c>
      <c r="P38" s="45">
        <f>IF(AND((Armeebogen!E46="Überlebene von See-Stadt"),(ISNUMBER(SEARCH("bogen",Armeebogen!D46))),(Armeebogen!C46="Krieger (0)")),(Armeebogen!A46),0)</f>
        <v>0</v>
      </c>
      <c r="Q38" s="45">
        <f>IF(AND((Armeebogen!E46="Die Armee von Thal"),(ISNUMBER(SEARCH("bogen",Armeebogen!D46))),(Armeebogen!C46="Krieger (0)")),(Armeebogen!A46),0)</f>
        <v>0</v>
      </c>
      <c r="R38" s="45">
        <f>IF(AND((Armeebogen!E46="Die Beorninger"),(ISNUMBER(SEARCH("bogen",Armeebogen!D46))),(Armeebogen!C46="Krieger (0)")),(Armeebogen!A46),0)</f>
        <v>0</v>
      </c>
      <c r="S38" s="45">
        <f>IF(AND((Armeebogen!E46="Die Menschen des Westens"),(ISNUMBER(SEARCH("bogen",Armeebogen!D46))),(Armeebogen!C46="Krieger (0)")),(Armeebogen!A46),0)</f>
        <v>0</v>
      </c>
      <c r="T38" s="45">
        <f>IF(AND((Armeebogen!E46="Eomers Reiter"),(ISNUMBER(SEARCH("bogen",Armeebogen!D46))),(Armeebogen!C46="Krieger (0)")),(Armeebogen!A46),0)</f>
        <v>0</v>
      </c>
      <c r="U38" s="45">
        <f>IF(AND((Armeebogen!E46="Pfade des Druaden"),(ISNUMBER(SEARCH("bogen",Armeebogen!D46))),(Armeebogen!C46="Krieger (0)")),(Armeebogen!A46),0)</f>
        <v>0</v>
      </c>
      <c r="V38" s="45">
        <f>IF(AND((Armeebogen!E46="Theodens Reiter"),(ISNUMBER(SEARCH("bogen",Armeebogen!D46))),(Armeebogen!C46="Krieger (0)")),(Armeebogen!A46),0)</f>
        <v>0</v>
      </c>
      <c r="W38" s="45">
        <f>IF(AND((Armeebogen!E46="Theodreds Wache"),(ISNUMBER(SEARCH("bogen",Armeebogen!D46))),(Armeebogen!C46="Krieger (0)")),(Armeebogen!A46),0)</f>
        <v>0</v>
      </c>
      <c r="X38" s="45">
        <f>IF(AND((Armeebogen!E46="Verteidiger des Auenlandes"),(ISNUMBER(SEARCH("bogen",Armeebogen!D46))),(Armeebogen!C46="Krieger (0)")),(Armeebogen!A46),0)</f>
        <v>0</v>
      </c>
      <c r="Y38" s="52">
        <f>IF(AND((Armeebogen!E46="Verteidiger der Erebors"),(ISNUMBER(SEARCH("Armbrust",Armeebogen!D46))),(Armeebogen!C46="Krieger (0)")),(Armeebogen!A46),0)</f>
        <v>0</v>
      </c>
      <c r="Z38" s="45">
        <f>IF(AND((Armeebogen!E46="Verteidiger der Erebors"),(ISNUMBER(SEARCH("Bogen",Armeebogen!D46))),(Armeebogen!C46="Krieger (0)")),(Armeebogen!A46),0)</f>
        <v>0</v>
      </c>
      <c r="AA38" s="45">
        <f>IF(AND((Armeebogen!E46="Verteidiger von Helms Klamm"),(ISNUMBER(SEARCH("bogen",Armeebogen!D46))),(Armeebogen!C46="Krieger (0)")),(Armeebogen!A46),0)</f>
        <v>0</v>
      </c>
      <c r="AB38" s="45">
        <f>IF(AND((Armeebogen!E46="Waldläufer von Ithilien"),(ISNUMBER(SEARCH("bogen",Armeebogen!D46))),(Armeebogen!C46="Krieger (0)")),(Armeebogen!A46),0)</f>
        <v>0</v>
      </c>
      <c r="AC38" s="52">
        <f>IF(AND((Armeebogen!E46="Angmar"),(ISNUMBER(SEARCH("bogen",Armeebogen!D46))),(Armeebogen!C46="Krieger (0)")),(Armeebogen!A46),0)</f>
        <v>0</v>
      </c>
      <c r="AD38" s="52">
        <f>IF(AND((Armeebogen!E46="Azogs Jäger"),(ISNUMBER(SEARCH("Orkbogen",Armeebogen!D46))),(Armeebogen!C46="Krieger (0)")),(Armeebogen!A46),0)</f>
        <v>0</v>
      </c>
      <c r="AE38" s="52">
        <f>IF(AND((Armeebogen!E46="Azogs Legion"),(ISNUMBER(SEARCH("bogen",Armeebogen!D46))),(Armeebogen!C46="Krieger (0)")),(Armeebogen!A46),0)</f>
        <v>0</v>
      </c>
      <c r="AF38" s="52">
        <f>IF(AND((Armeebogen!E46="Barad-dûr"),(ISNUMBER(SEARCH("bogen",Armeebogen!D46))),(Armeebogen!C46="Krieger (0)")),(Armeebogen!A46),0)</f>
        <v>0</v>
      </c>
      <c r="AG38" s="52">
        <f>IF(AND((Armeebogen!E46="Die Ostlinge"),(ISNUMBER(SEARCH("Bogen",Armeebogen!D46))),(Armeebogen!C46="Krieger (0)")),(Armeebogen!A46),0)</f>
        <v>0</v>
      </c>
      <c r="AH38" s="52">
        <f>IF(AND((Armeebogen!E46="Die Schlangenhorde"),(ISNUMBER(SEARCH("Bogen",Armeebogen!D46))),(Armeebogen!C46="Krieger (0)")),(Armeebogen!A46),0)</f>
        <v>0</v>
      </c>
      <c r="AI38" s="45">
        <f>IF(AND((Armeebogen!E46="Dunkle Mächte von Dol Guldur"),(ISNUMBER(SEARCH("Orkbogen",Armeebogen!D46))),(Armeebogen!C46="Krieger (0)")),(Armeebogen!A46),0)</f>
        <v>0</v>
      </c>
      <c r="AJ38" s="52">
        <f>IF(AND((Armeebogen!E46="Isengart"),(ISNUMBER(SEARCH("bogen",Armeebogen!D46))),(Armeebogen!C46="Krieger (0)")),(Armeebogen!A46),0)</f>
        <v>0</v>
      </c>
      <c r="AK38" s="52">
        <f>IF(AND((Armeebogen!E46="Isengart"),(ISNUMBER(SEARCH("Armbrust",Armeebogen!D46))),(Armeebogen!C46="Krieger (0)")),(Armeebogen!A46),0)</f>
        <v>0</v>
      </c>
      <c r="AL38" s="52">
        <f>IF(AND((Armeebogen!E46="Kosaren von Umbar"),(ISNUMBER(SEARCH("Bogen",Armeebogen!D46))),(Armeebogen!C46="Krieger (0)")),(Armeebogen!A46),0)</f>
        <v>0</v>
      </c>
      <c r="AM38" s="52">
        <f>IF(AND((Armeebogen!E46="Kosaren von Umbar"),(ISNUMBER(SEARCH("Armbrust",Armeebogen!D46))),(Armeebogen!C46="Krieger (0)")),(Armeebogen!A46),0)</f>
        <v>0</v>
      </c>
      <c r="AN38" s="52">
        <f>IF(AND((Armeebogen!E46="Mordor"),(ISNUMBER(SEARCH("bogen",Armeebogen!D46))),(Armeebogen!C46="Krieger (0)")),(Armeebogen!A46),0)</f>
        <v>0</v>
      </c>
      <c r="AO38" s="52">
        <f>IF(AND((Armeebogen!E46="Moria"),(ISNUMBER(SEARCH("bogen",Armeebogen!D46))),(Armeebogen!C46="Krieger (0)")),(Armeebogen!A46),0)</f>
        <v>0</v>
      </c>
      <c r="AP38" s="52">
        <f>IF(AND((Armeebogen!E46="Sharkas Abtrünnige"),(ISNUMBER(SEARCH("Bogen",Armeebogen!D46))),(Armeebogen!C46="Krieger (0)")),(Armeebogen!A46),0)</f>
        <v>0</v>
      </c>
      <c r="AQ38" s="52">
        <f>IF(AND((Armeebogen!E46="Variags von Khand"),(ISNUMBER(SEARCH("Bogen",Armeebogen!D46))),(Armeebogen!C46="Krieger (0)")),(Armeebogen!A46),0)</f>
        <v>0</v>
      </c>
      <c r="AR38" s="52">
        <f>IF(AND((Armeebogen!E46="Weit-Harad"),(ISNUMBER(SEARCH("Bogen",Armeebogen!D46))),(Armeebogen!C46="Krieger (0)")),(Armeebogen!A46),0)</f>
        <v>0</v>
      </c>
      <c r="AS38" s="52">
        <f>IF(AND((Armeebogen!E46="Angriff auf Lothlorien"),(ISNUMBER(SEARCH("Bogen",Armeebogen!D46))),(Armeebogen!C46="Krieger (0)")),(Armeebogen!A46),0)</f>
        <v>0</v>
      </c>
      <c r="AT38" s="52">
        <f>IF(AND((Armeebogen!E46="Cirith Ungol"),(ISNUMBER(SEARCH("Bogen",Armeebogen!D46))),(Armeebogen!C46="Krieger (0)")),(Armeebogen!A46),0)</f>
        <v>0</v>
      </c>
      <c r="AU38" s="52">
        <f>IF(AND((Armeebogen!E46="Das schwarze Tor öffnet sich"),(ISNUMBER(SEARCH("bogen",Armeebogen!D46))),(Armeebogen!C46="Krieger (0)")),(Armeebogen!A46),0)</f>
        <v>0</v>
      </c>
      <c r="AV38" s="52">
        <f>IF(AND((Armeebogen!E46="Heer des Drachenkaisers"),(ISNUMBER(SEARCH("Bogen",Armeebogen!D46))),(Armeebogen!C46="Krieger (0)")),(Armeebogen!A46),0)</f>
        <v>0</v>
      </c>
      <c r="AW38" s="52">
        <f>IF(AND((Armeebogen!E46="Die Armee Dunlands"),(ISNUMBER(SEARCH("Bogen",Armeebogen!D46))),(Armeebogen!C46="Krieger (0)")),(Armeebogen!A46),0)</f>
        <v>0</v>
      </c>
      <c r="AX38" s="52">
        <f>IF(AND((Armeebogen!E46="Die Gruben von Dol Guldur"),(ISNUMBER(SEARCH("bogen",Armeebogen!D46))),(Armeebogen!C46="Krieger (0)")),(Armeebogen!A46),0)</f>
        <v>0</v>
      </c>
      <c r="AY38" s="52">
        <f>IF(AND((Armeebogen!E46="Die Strolche des Bosses"),(ISNUMBER(SEARCH("Bogen",Armeebogen!D46))),(Armeebogen!C46="Krieger (0)")),(Armeebogen!A46),0)</f>
        <v>0</v>
      </c>
      <c r="AZ38" s="52">
        <f>IF(AND((Armeebogen!E46="Die Tiefen von Moria"),(ISNUMBER(SEARCH("Bogen",Armeebogen!D46))),(Armeebogen!C46="Krieger (0)")),(Armeebogen!A46),0)</f>
        <v>0</v>
      </c>
      <c r="BA38" s="52">
        <f>IF(AND((Armeebogen!E46="Die Wölfe Isengarts"),(ISNUMBER(SEARCH("bogen",Armeebogen!C46))),(Armeebogen!D46="Krieger (0)")),(Armeebogen!A46),0)</f>
        <v>0</v>
      </c>
      <c r="BB38" s="52">
        <f>IF(AND((Armeebogen!E46="Die Bösen Wesen des Düsterwaldes"),(ISNUMBER(SEARCH("Bogen",Armeebogen!D46))),(Armeebogen!C46="Krieger (0)")),(Armeebogen!A46),0)</f>
        <v>0</v>
      </c>
      <c r="BC38" s="52">
        <f>IF(AND((Armeebogen!E46="Gothmogs Armee"),(ISNUMBER(SEARCH("bogen",Armeebogen!D46))),(Armeebogen!C46="Krieger (0)")),(Armeebogen!A46),0)</f>
        <v>0</v>
      </c>
      <c r="BD38" s="52">
        <f>IF(AND((Armeebogen!E46="Große Armee des Südens"),(ISNUMBER(SEARCH("bogen",Armeebogen!D46))),(Armeebogen!C46="Krieger (0)")),(Armeebogen!A46),0)</f>
        <v>0</v>
      </c>
      <c r="BE38" s="52">
        <f>IF(AND((Armeebogen!E46="Lurtz' Kundschafter"),(ISNUMBER(SEARCH("bogen",Armeebogen!D46))),(Armeebogen!C46="Krieger (0)")),(Armeebogen!A46),0)</f>
        <v>0</v>
      </c>
      <c r="BF38" s="52">
        <f>IF(AND((Armeebogen!E46="Sturm auf Helms Klamm"),(ISNUMBER(SEARCH("Bogen",Armeebogen!D46))),(Armeebogen!C46="Krieger (0)")),(Armeebogen!A46),0)</f>
        <v>0</v>
      </c>
      <c r="BG38" s="52">
        <f>IF(AND((Armeebogen!E46="Ugluks Kundschafter"),(ISNUMBER(SEARCH("bogen",Armeebogen!C46))),(Armeebogen!D46="Krieger (0)")),(Armeebogen!A46),0)</f>
        <v>0</v>
      </c>
      <c r="BH38" s="52">
        <f>IF(AND((Armeebogen!E46="Helmswache"),(ISNUMBER(SEARCH("bogen",Armeebogen!C46))),(Armeebogen!D46="Krieger (0)")),(Armeebogen!A46),0)</f>
        <v>0</v>
      </c>
      <c r="BI38" s="2"/>
      <c r="BL38" s="2"/>
      <c r="BM38" s="2"/>
      <c r="BN38" s="2"/>
      <c r="BR38" s="2"/>
      <c r="BT38" s="2"/>
    </row>
    <row r="39" ht="15.75" customHeight="1">
      <c r="A39" s="45"/>
      <c r="B39" s="45">
        <f>IF(AND((Armeebogen!E47="Armee von Seestadt"),(ISNUMBER(SEARCH("Bogen",Armeebogen!D47))),(Armeebogen!C47="Krieger (0)")),(Armeebogen!A47),0)</f>
        <v>0</v>
      </c>
      <c r="C39" s="51">
        <f>IF(AND((Armeebogen!E47="Arnor"),(ISNUMBER(SEARCH("Bogen",Armeebogen!D47))),(Armeebogen!C47="Krieger (0)")),(Armeebogen!A47),0)</f>
        <v>0</v>
      </c>
      <c r="D39" s="52">
        <f>IF(AND((Armeebogen!E47="Bruchtal"),(ISNUMBER(SEARCH("bogen",Armeebogen!D47))),(Armeebogen!C47="Krieger (0)")),(Armeebogen!A47),0)</f>
        <v>0</v>
      </c>
      <c r="E39" s="52">
        <f>IF(AND((Armeebogen!E47="Das Auenland"),(ISNUMBER(SEARCH("bogen",Armeebogen!D47))),(Armeebogen!C47="Krieger (0)")),(Armeebogen!A47),0)</f>
        <v>0</v>
      </c>
      <c r="F39" s="52">
        <f>IF(AND((Armeebogen!E47="Das Königreich von Kazad-dûm"),(ISNUMBER(SEARCH("bogen",Armeebogen!D47))),(Armeebogen!C47="Krieger (0)")),(Armeebogen!A47),0)</f>
        <v>0</v>
      </c>
      <c r="G39" s="52">
        <f>IF(AND((Armeebogen!E47="Die Lehen"),(ISNUMBER(SEARCH("Bogen",Armeebogen!D47))),(Armeebogen!C47="Krieger (0)")),(Armeebogen!A47),0)</f>
        <v>0</v>
      </c>
      <c r="H39" s="52">
        <f>IF(AND((Armeebogen!E47="Der wiedereroberte Erebor"),(ISNUMBER(SEARCH("Bogen",Armeebogen!D47))),(Armeebogen!C47="Krieger (0)")),(Armeebogen!A47),0)</f>
        <v>0</v>
      </c>
      <c r="I39" s="52">
        <f>IF(AND((Armeebogen!E47="Der Eisenberge"),(ISNUMBER(SEARCH("Armbrust",Armeebogen!D47))),(Armeebogen!C47="Krieger (0)")),(Armeebogen!A47),0)</f>
        <v>0</v>
      </c>
      <c r="J39" s="52">
        <f>IF(AND((Armeebogen!E47="Garnision von Thal"),(ISNUMBER(SEARCH("Bogen",Armeebogen!D47))),(Armeebogen!C47="Krieger (0)")),(Armeebogen!A47),0)</f>
        <v>0</v>
      </c>
      <c r="K39" s="52">
        <f>IF(AND((Armeebogen!E47="Lothlórien"),(ISNUMBER(SEARCH("bogen",Armeebogen!D47))),(Armeebogen!C47="Krieger (0)")),(Armeebogen!A47),0)</f>
        <v>0</v>
      </c>
      <c r="L39" s="52">
        <f>IF(AND((Armeebogen!E47="Minas Tirith"),(ISNUMBER(SEARCH("Bogen",Armeebogen!D47))),(Armeebogen!C47="Krieger (0)")),(Armeebogen!A47),0)</f>
        <v>0</v>
      </c>
      <c r="M39" s="52">
        <f>IF(AND((Armeebogen!E47="Númenor"),(ISNUMBER(SEARCH("Bogen",Armeebogen!D47))),(Armeebogen!C47="Krieger (0)")),(Armeebogen!A47),0)</f>
        <v>0</v>
      </c>
      <c r="N39" s="52">
        <f>IF(AND((Armeebogen!E47="Rohan"),(ISNUMBER(SEARCH("Bogen",Armeebogen!D47))),(Armeebogen!C47="Krieger (0)")),(Armeebogen!A47),0)</f>
        <v>0</v>
      </c>
      <c r="O39" s="45">
        <f>IF(AND((Armeebogen!E47="Thranduils Hallen"),(ISNUMBER(SEARCH("bogen",Armeebogen!D47))),(Armeebogen!C47="Krieger (0)")),(Armeebogen!A47),0)</f>
        <v>0</v>
      </c>
      <c r="P39" s="45">
        <f>IF(AND((Armeebogen!E47="Überlebene von See-Stadt"),(ISNUMBER(SEARCH("bogen",Armeebogen!D47))),(Armeebogen!C47="Krieger (0)")),(Armeebogen!A47),0)</f>
        <v>0</v>
      </c>
      <c r="Q39" s="45">
        <f>IF(AND((Armeebogen!E47="Die Armee von Thal"),(ISNUMBER(SEARCH("bogen",Armeebogen!D47))),(Armeebogen!C47="Krieger (0)")),(Armeebogen!A47),0)</f>
        <v>0</v>
      </c>
      <c r="R39" s="45">
        <f>IF(AND((Armeebogen!E47="Die Beorninger"),(ISNUMBER(SEARCH("bogen",Armeebogen!D47))),(Armeebogen!C47="Krieger (0)")),(Armeebogen!A47),0)</f>
        <v>0</v>
      </c>
      <c r="S39" s="45">
        <f>IF(AND((Armeebogen!E47="Die Menschen des Westens"),(ISNUMBER(SEARCH("bogen",Armeebogen!D47))),(Armeebogen!C47="Krieger (0)")),(Armeebogen!A47),0)</f>
        <v>0</v>
      </c>
      <c r="T39" s="45">
        <f>IF(AND((Armeebogen!E47="Eomers Reiter"),(ISNUMBER(SEARCH("bogen",Armeebogen!D47))),(Armeebogen!C47="Krieger (0)")),(Armeebogen!A47),0)</f>
        <v>0</v>
      </c>
      <c r="U39" s="45">
        <f>IF(AND((Armeebogen!E47="Pfade des Druaden"),(ISNUMBER(SEARCH("bogen",Armeebogen!D47))),(Armeebogen!C47="Krieger (0)")),(Armeebogen!A47),0)</f>
        <v>0</v>
      </c>
      <c r="V39" s="45">
        <f>IF(AND((Armeebogen!E47="Theodens Reiter"),(ISNUMBER(SEARCH("bogen",Armeebogen!D47))),(Armeebogen!C47="Krieger (0)")),(Armeebogen!A47),0)</f>
        <v>0</v>
      </c>
      <c r="W39" s="45">
        <f>IF(AND((Armeebogen!E47="Theodreds Wache"),(ISNUMBER(SEARCH("bogen",Armeebogen!D47))),(Armeebogen!C47="Krieger (0)")),(Armeebogen!A47),0)</f>
        <v>0</v>
      </c>
      <c r="X39" s="45">
        <f>IF(AND((Armeebogen!E47="Verteidiger des Auenlandes"),(ISNUMBER(SEARCH("bogen",Armeebogen!D47))),(Armeebogen!C47="Krieger (0)")),(Armeebogen!A47),0)</f>
        <v>0</v>
      </c>
      <c r="Y39" s="52">
        <f>IF(AND((Armeebogen!E47="Verteidiger der Erebors"),(ISNUMBER(SEARCH("Armbrust",Armeebogen!D47))),(Armeebogen!C47="Krieger (0)")),(Armeebogen!A47),0)</f>
        <v>0</v>
      </c>
      <c r="Z39" s="45">
        <f>IF(AND((Armeebogen!E47="Verteidiger der Erebors"),(ISNUMBER(SEARCH("Bogen",Armeebogen!D47))),(Armeebogen!C47="Krieger (0)")),(Armeebogen!A47),0)</f>
        <v>0</v>
      </c>
      <c r="AA39" s="45">
        <f>IF(AND((Armeebogen!E47="Verteidiger von Helms Klamm"),(ISNUMBER(SEARCH("bogen",Armeebogen!D47))),(Armeebogen!C47="Krieger (0)")),(Armeebogen!A47),0)</f>
        <v>0</v>
      </c>
      <c r="AB39" s="45">
        <f>IF(AND((Armeebogen!E47="Waldläufer von Ithilien"),(ISNUMBER(SEARCH("bogen",Armeebogen!D47))),(Armeebogen!C47="Krieger (0)")),(Armeebogen!A47),0)</f>
        <v>0</v>
      </c>
      <c r="AC39" s="52">
        <f>IF(AND((Armeebogen!E47="Angmar"),(ISNUMBER(SEARCH("bogen",Armeebogen!D47))),(Armeebogen!C47="Krieger (0)")),(Armeebogen!A47),0)</f>
        <v>0</v>
      </c>
      <c r="AD39" s="52">
        <f>IF(AND((Armeebogen!E47="Azogs Jäger"),(ISNUMBER(SEARCH("Orkbogen",Armeebogen!D47))),(Armeebogen!C47="Krieger (0)")),(Armeebogen!A47),0)</f>
        <v>0</v>
      </c>
      <c r="AE39" s="52">
        <f>IF(AND((Armeebogen!E47="Azogs Legion"),(ISNUMBER(SEARCH("bogen",Armeebogen!D47))),(Armeebogen!C47="Krieger (0)")),(Armeebogen!A47),0)</f>
        <v>0</v>
      </c>
      <c r="AF39" s="52">
        <f>IF(AND((Armeebogen!E47="Barad-dûr"),(ISNUMBER(SEARCH("bogen",Armeebogen!D47))),(Armeebogen!C47="Krieger (0)")),(Armeebogen!A47),0)</f>
        <v>0</v>
      </c>
      <c r="AG39" s="52">
        <f>IF(AND((Armeebogen!E47="Die Ostlinge"),(ISNUMBER(SEARCH("Bogen",Armeebogen!D47))),(Armeebogen!C47="Krieger (0)")),(Armeebogen!A47),0)</f>
        <v>0</v>
      </c>
      <c r="AH39" s="52">
        <f>IF(AND((Armeebogen!E47="Die Schlangenhorde"),(ISNUMBER(SEARCH("Bogen",Armeebogen!D47))),(Armeebogen!C47="Krieger (0)")),(Armeebogen!A47),0)</f>
        <v>0</v>
      </c>
      <c r="AI39" s="45">
        <f>IF(AND((Armeebogen!E47="Dunkle Mächte von Dol Guldur"),(ISNUMBER(SEARCH("Orkbogen",Armeebogen!D47))),(Armeebogen!C47="Krieger (0)")),(Armeebogen!A47),0)</f>
        <v>0</v>
      </c>
      <c r="AJ39" s="52">
        <f>IF(AND((Armeebogen!E47="Isengart"),(ISNUMBER(SEARCH("bogen",Armeebogen!D47))),(Armeebogen!C47="Krieger (0)")),(Armeebogen!A47),0)</f>
        <v>0</v>
      </c>
      <c r="AK39" s="52">
        <f>IF(AND((Armeebogen!E47="Isengart"),(ISNUMBER(SEARCH("Armbrust",Armeebogen!D47))),(Armeebogen!C47="Krieger (0)")),(Armeebogen!A47),0)</f>
        <v>0</v>
      </c>
      <c r="AL39" s="52">
        <f>IF(AND((Armeebogen!E47="Kosaren von Umbar"),(ISNUMBER(SEARCH("Bogen",Armeebogen!D47))),(Armeebogen!C47="Krieger (0)")),(Armeebogen!A47),0)</f>
        <v>0</v>
      </c>
      <c r="AM39" s="52">
        <f>IF(AND((Armeebogen!E47="Kosaren von Umbar"),(ISNUMBER(SEARCH("Armbrust",Armeebogen!D47))),(Armeebogen!C47="Krieger (0)")),(Armeebogen!A47),0)</f>
        <v>0</v>
      </c>
      <c r="AN39" s="52">
        <f>IF(AND((Armeebogen!E47="Mordor"),(ISNUMBER(SEARCH("bogen",Armeebogen!D47))),(Armeebogen!C47="Krieger (0)")),(Armeebogen!A47),0)</f>
        <v>0</v>
      </c>
      <c r="AO39" s="52">
        <f>IF(AND((Armeebogen!E47="Moria"),(ISNUMBER(SEARCH("bogen",Armeebogen!D47))),(Armeebogen!C47="Krieger (0)")),(Armeebogen!A47),0)</f>
        <v>0</v>
      </c>
      <c r="AP39" s="52">
        <f>IF(AND((Armeebogen!E47="Sharkas Abtrünnige"),(ISNUMBER(SEARCH("Bogen",Armeebogen!D47))),(Armeebogen!C47="Krieger (0)")),(Armeebogen!A47),0)</f>
        <v>0</v>
      </c>
      <c r="AQ39" s="52">
        <f>IF(AND((Armeebogen!E47="Variags von Khand"),(ISNUMBER(SEARCH("Bogen",Armeebogen!D47))),(Armeebogen!C47="Krieger (0)")),(Armeebogen!A47),0)</f>
        <v>0</v>
      </c>
      <c r="AR39" s="52">
        <f>IF(AND((Armeebogen!E47="Weit-Harad"),(ISNUMBER(SEARCH("Bogen",Armeebogen!D47))),(Armeebogen!C47="Krieger (0)")),(Armeebogen!A47),0)</f>
        <v>0</v>
      </c>
      <c r="AS39" s="52">
        <f>IF(AND((Armeebogen!E47="Angriff auf Lothlorien"),(ISNUMBER(SEARCH("Bogen",Armeebogen!D47))),(Armeebogen!C47="Krieger (0)")),(Armeebogen!A47),0)</f>
        <v>0</v>
      </c>
      <c r="AT39" s="52">
        <f>IF(AND((Armeebogen!E47="Cirith Ungol"),(ISNUMBER(SEARCH("Bogen",Armeebogen!D47))),(Armeebogen!C47="Krieger (0)")),(Armeebogen!A47),0)</f>
        <v>0</v>
      </c>
      <c r="AU39" s="52">
        <f>IF(AND((Armeebogen!E47="Das schwarze Tor öffnet sich"),(ISNUMBER(SEARCH("bogen",Armeebogen!D47))),(Armeebogen!C47="Krieger (0)")),(Armeebogen!A47),0)</f>
        <v>0</v>
      </c>
      <c r="AV39" s="52">
        <f>IF(AND((Armeebogen!E47="Heer des Drachenkaisers"),(ISNUMBER(SEARCH("Bogen",Armeebogen!D47))),(Armeebogen!C47="Krieger (0)")),(Armeebogen!A47),0)</f>
        <v>0</v>
      </c>
      <c r="AW39" s="52">
        <f>IF(AND((Armeebogen!E47="Die Armee Dunlands"),(ISNUMBER(SEARCH("Bogen",Armeebogen!D47))),(Armeebogen!C47="Krieger (0)")),(Armeebogen!A47),0)</f>
        <v>0</v>
      </c>
      <c r="AX39" s="52">
        <f>IF(AND((Armeebogen!E47="Die Gruben von Dol Guldur"),(ISNUMBER(SEARCH("bogen",Armeebogen!D47))),(Armeebogen!C47="Krieger (0)")),(Armeebogen!A47),0)</f>
        <v>0</v>
      </c>
      <c r="AY39" s="52">
        <f>IF(AND((Armeebogen!E47="Die Strolche des Bosses"),(ISNUMBER(SEARCH("Bogen",Armeebogen!D47))),(Armeebogen!C47="Krieger (0)")),(Armeebogen!A47),0)</f>
        <v>0</v>
      </c>
      <c r="AZ39" s="52">
        <f>IF(AND((Armeebogen!E47="Die Tiefen von Moria"),(ISNUMBER(SEARCH("Bogen",Armeebogen!D47))),(Armeebogen!C47="Krieger (0)")),(Armeebogen!A47),0)</f>
        <v>0</v>
      </c>
      <c r="BA39" s="52">
        <f>IF(AND((Armeebogen!E47="Die Wölfe Isengarts"),(ISNUMBER(SEARCH("bogen",Armeebogen!C47))),(Armeebogen!D47="Krieger (0)")),(Armeebogen!A47),0)</f>
        <v>0</v>
      </c>
      <c r="BB39" s="52">
        <f>IF(AND((Armeebogen!E47="Die Bösen Wesen des Düsterwaldes"),(ISNUMBER(SEARCH("Bogen",Armeebogen!D47))),(Armeebogen!C47="Krieger (0)")),(Armeebogen!A47),0)</f>
        <v>0</v>
      </c>
      <c r="BC39" s="52">
        <f>IF(AND((Armeebogen!E47="Gothmogs Armee"),(ISNUMBER(SEARCH("bogen",Armeebogen!D47))),(Armeebogen!C47="Krieger (0)")),(Armeebogen!A47),0)</f>
        <v>0</v>
      </c>
      <c r="BD39" s="52">
        <f>IF(AND((Armeebogen!E47="Große Armee des Südens"),(ISNUMBER(SEARCH("bogen",Armeebogen!D47))),(Armeebogen!C47="Krieger (0)")),(Armeebogen!A47),0)</f>
        <v>0</v>
      </c>
      <c r="BE39" s="52">
        <f>IF(AND((Armeebogen!E47="Lurtz' Kundschafter"),(ISNUMBER(SEARCH("bogen",Armeebogen!D47))),(Armeebogen!C47="Krieger (0)")),(Armeebogen!A47),0)</f>
        <v>0</v>
      </c>
      <c r="BF39" s="52">
        <f>IF(AND((Armeebogen!E47="Sturm auf Helms Klamm"),(ISNUMBER(SEARCH("Bogen",Armeebogen!D47))),(Armeebogen!C47="Krieger (0)")),(Armeebogen!A47),0)</f>
        <v>0</v>
      </c>
      <c r="BG39" s="52">
        <f>IF(AND((Armeebogen!E47="Ugluks Kundschafter"),(ISNUMBER(SEARCH("bogen",Armeebogen!C47))),(Armeebogen!D47="Krieger (0)")),(Armeebogen!A47),0)</f>
        <v>0</v>
      </c>
      <c r="BH39" s="52">
        <f>IF(AND((Armeebogen!E47="Helmswache"),(ISNUMBER(SEARCH("bogen",Armeebogen!C47))),(Armeebogen!D47="Krieger (0)")),(Armeebogen!A47),0)</f>
        <v>0</v>
      </c>
      <c r="BI39" s="2"/>
      <c r="BL39" s="2"/>
      <c r="BM39" s="2"/>
      <c r="BN39" s="2"/>
      <c r="BR39" s="2"/>
      <c r="BT39" s="2"/>
    </row>
    <row r="40" ht="15.75" customHeight="1">
      <c r="A40" s="45"/>
      <c r="B40" s="45">
        <f>IF(AND((Armeebogen!E48="Armee von Seestadt"),(ISNUMBER(SEARCH("Bogen",Armeebogen!D48))),(Armeebogen!C48="Krieger (0)")),(Armeebogen!A48),0)</f>
        <v>0</v>
      </c>
      <c r="C40" s="51">
        <f>IF(AND((Armeebogen!E48="Arnor"),(ISNUMBER(SEARCH("Bogen",Armeebogen!D48))),(Armeebogen!C48="Krieger (0)")),(Armeebogen!A48),0)</f>
        <v>0</v>
      </c>
      <c r="D40" s="52">
        <f>IF(AND((Armeebogen!E58="Bruchtal"),(ISNUMBER(SEARCH("bogen",Armeebogen!D58))),(Armeebogen!C58="Krieger (0)")),(Armeebogen!A58),0)</f>
        <v>0</v>
      </c>
      <c r="E40" s="52">
        <f>IF(AND((Armeebogen!E48="Das Auenland"),(ISNUMBER(SEARCH("bogen",Armeebogen!D48))),(Armeebogen!C48="Krieger (0)")),(Armeebogen!A48),0)</f>
        <v>0</v>
      </c>
      <c r="F40" s="52">
        <f>IF(AND((Armeebogen!E58="Das Königreich von Kazad-dûm"),(ISNUMBER(SEARCH("bogen",Armeebogen!D58))),(Armeebogen!C58="Krieger (0)")),(Armeebogen!A58),0)</f>
        <v>0</v>
      </c>
      <c r="G40" s="52">
        <f>IF(AND((Armeebogen!E58="Die Lehen"),(ISNUMBER(SEARCH("Bogen",Armeebogen!D58))),(Armeebogen!C58="Krieger (0)")),(Armeebogen!A58),0)</f>
        <v>0</v>
      </c>
      <c r="H40" s="52">
        <f>IF(AND((Armeebogen!E48="Der wiedereroberte Erebor"),(ISNUMBER(SEARCH("Bogen",Armeebogen!D48))),(Armeebogen!C48="Krieger (0)")),(Armeebogen!A48),0)</f>
        <v>0</v>
      </c>
      <c r="I40" s="52">
        <f>IF(AND((Armeebogen!E48="Der Eisenberge"),(ISNUMBER(SEARCH("Armbrust",Armeebogen!D48))),(Armeebogen!C48="Krieger (0)")),(Armeebogen!A48),0)</f>
        <v>0</v>
      </c>
      <c r="J40" s="52">
        <f>IF(AND((Armeebogen!E48="Garnision von Thal"),(ISNUMBER(SEARCH("Bogen",Armeebogen!D48))),(Armeebogen!C48="Krieger (0)")),(Armeebogen!A48),0)</f>
        <v>0</v>
      </c>
      <c r="K40" s="52">
        <f>IF(AND((Armeebogen!E58="Lothlórien"),(ISNUMBER(SEARCH("bogen",Armeebogen!D58))),(Armeebogen!C58="Krieger (0)")),(Armeebogen!A58),0)</f>
        <v>0</v>
      </c>
      <c r="L40" s="52">
        <f>IF(AND((Armeebogen!E58="Minas Tirith"),(ISNUMBER(SEARCH("Bogen",Armeebogen!D58))),(Armeebogen!C58="Krieger (0)")),(Armeebogen!A58),0)</f>
        <v>0</v>
      </c>
      <c r="M40" s="52">
        <f>IF(AND((Armeebogen!E58="Númenor"),(ISNUMBER(SEARCH("Bogen",Armeebogen!D58))),(Armeebogen!C58="Krieger (0)")),(Armeebogen!A58),0)</f>
        <v>0</v>
      </c>
      <c r="N40" s="52">
        <f>IF(AND((Armeebogen!E58="Rohan"),(ISNUMBER(SEARCH("Bogen",Armeebogen!D58))),(Armeebogen!C58="Krieger (0)")),(Armeebogen!A58),0)</f>
        <v>0</v>
      </c>
      <c r="O40" s="45">
        <f>IF(AND((Armeebogen!E48="Thranduils Hallen"),(ISNUMBER(SEARCH("bogen",Armeebogen!D48))),(Armeebogen!C48="Krieger (0)")),(Armeebogen!A48),0)</f>
        <v>0</v>
      </c>
      <c r="P40" s="45">
        <f>IF(AND((Armeebogen!E48="Überlebene von See-Stadt"),(ISNUMBER(SEARCH("bogen",Armeebogen!D48))),(Armeebogen!C48="Krieger (0)")),(Armeebogen!A48),0)</f>
        <v>0</v>
      </c>
      <c r="Q40" s="45">
        <f>IF(AND((Armeebogen!E48="Die Armee von Thal"),(ISNUMBER(SEARCH("bogen",Armeebogen!D48))),(Armeebogen!C48="Krieger (0)")),(Armeebogen!A48),0)</f>
        <v>0</v>
      </c>
      <c r="R40" s="45">
        <f>IF(AND((Armeebogen!E48="Die Beorninger"),(ISNUMBER(SEARCH("bogen",Armeebogen!D48))),(Armeebogen!C48="Krieger (0)")),(Armeebogen!A48),0)</f>
        <v>0</v>
      </c>
      <c r="S40" s="45">
        <f>IF(AND((Armeebogen!E48="Die Menschen des Westens"),(ISNUMBER(SEARCH("bogen",Armeebogen!D48))),(Armeebogen!C48="Krieger (0)")),(Armeebogen!A48),0)</f>
        <v>0</v>
      </c>
      <c r="T40" s="45">
        <f>IF(AND((Armeebogen!E48="Eomers Reiter"),(ISNUMBER(SEARCH("bogen",Armeebogen!D48))),(Armeebogen!C48="Krieger (0)")),(Armeebogen!A48),0)</f>
        <v>0</v>
      </c>
      <c r="U40" s="45">
        <f>IF(AND((Armeebogen!E48="Pfade des Druaden"),(ISNUMBER(SEARCH("bogen",Armeebogen!D48))),(Armeebogen!C48="Krieger (0)")),(Armeebogen!A48),0)</f>
        <v>0</v>
      </c>
      <c r="V40" s="45">
        <f>IF(AND((Armeebogen!E48="Theodens Reiter"),(ISNUMBER(SEARCH("bogen",Armeebogen!D48))),(Armeebogen!C48="Krieger (0)")),(Armeebogen!A48),0)</f>
        <v>0</v>
      </c>
      <c r="W40" s="45">
        <f>IF(AND((Armeebogen!E48="Theodreds Wache"),(ISNUMBER(SEARCH("bogen",Armeebogen!D48))),(Armeebogen!C48="Krieger (0)")),(Armeebogen!A48),0)</f>
        <v>0</v>
      </c>
      <c r="X40" s="45">
        <f>IF(AND((Armeebogen!E48="Verteidiger des Auenlandes"),(ISNUMBER(SEARCH("bogen",Armeebogen!D48))),(Armeebogen!C48="Krieger (0)")),(Armeebogen!A48),0)</f>
        <v>0</v>
      </c>
      <c r="Y40" s="52">
        <f>IF(AND((Armeebogen!E48="Verteidiger der Erebors"),(ISNUMBER(SEARCH("Armbrust",Armeebogen!D48))),(Armeebogen!C48="Krieger (0)")),(Armeebogen!A48),0)</f>
        <v>0</v>
      </c>
      <c r="Z40" s="45">
        <f>IF(AND((Armeebogen!E48="Verteidiger der Erebors"),(ISNUMBER(SEARCH("Bogen",Armeebogen!D48))),(Armeebogen!C48="Krieger (0)")),(Armeebogen!A48),0)</f>
        <v>0</v>
      </c>
      <c r="AA40" s="45">
        <f>IF(AND((Armeebogen!E48="Verteidiger von Helms Klamm"),(ISNUMBER(SEARCH("bogen",Armeebogen!D48))),(Armeebogen!C48="Krieger (0)")),(Armeebogen!A48),0)</f>
        <v>0</v>
      </c>
      <c r="AB40" s="45">
        <f>IF(AND((Armeebogen!E48="Waldläufer von Ithilien"),(ISNUMBER(SEARCH("bogen",Armeebogen!D48))),(Armeebogen!C48="Krieger (0)")),(Armeebogen!A48),0)</f>
        <v>0</v>
      </c>
      <c r="AC40" s="52">
        <f>IF(AND((Armeebogen!E58="Angmar"),(ISNUMBER(SEARCH("bogen",Armeebogen!D58))),(Armeebogen!C58="Krieger (0)")),(Armeebogen!A58),0)</f>
        <v>0</v>
      </c>
      <c r="AD40" s="52">
        <f>IF(AND((Armeebogen!E48="Azogs Jäger"),(ISNUMBER(SEARCH("Orkbogen",Armeebogen!D48))),(Armeebogen!C48="Krieger (0)")),(Armeebogen!A48),0)</f>
        <v>0</v>
      </c>
      <c r="AE40" s="52">
        <f>IF(AND((Armeebogen!E48="Azogs Legion"),(ISNUMBER(SEARCH("bogen",Armeebogen!D48))),(Armeebogen!C48="Krieger (0)")),(Armeebogen!A48),0)</f>
        <v>0</v>
      </c>
      <c r="AF40" s="52">
        <f>IF(AND((Armeebogen!E58="Barad-dûr"),(ISNUMBER(SEARCH("bogen",Armeebogen!D58))),(Armeebogen!C58="Krieger (0)")),(Armeebogen!A58),0)</f>
        <v>0</v>
      </c>
      <c r="AG40" s="52">
        <f>IF(AND((Armeebogen!E58="Die Ostlinge"),(ISNUMBER(SEARCH("Bogen",Armeebogen!D58))),(Armeebogen!C58="Krieger (0)")),(Armeebogen!A58),0)</f>
        <v>0</v>
      </c>
      <c r="AH40" s="52">
        <f>IF(AND((Armeebogen!E58="Die Schlangenhorde"),(ISNUMBER(SEARCH("Bogen",Armeebogen!D58))),(Armeebogen!C58="Krieger (0)")),(Armeebogen!A58),0)</f>
        <v>0</v>
      </c>
      <c r="AI40" s="45">
        <f>IF(AND((Armeebogen!E48="Dunkle Mächte von Dol Guldur"),(ISNUMBER(SEARCH("Orkbogen",Armeebogen!D48))),(Armeebogen!C48="Krieger (0)")),(Armeebogen!A48),0)</f>
        <v>0</v>
      </c>
      <c r="AJ40" s="52">
        <f>IF(AND((Armeebogen!E58="Isengart"),(ISNUMBER(SEARCH("bogen",Armeebogen!D58))),(Armeebogen!C58="Krieger (0)")),(Armeebogen!A58),0)</f>
        <v>0</v>
      </c>
      <c r="AK40" s="52">
        <f>IF(AND((Armeebogen!E58="Isengart"),(ISNUMBER(SEARCH("Armbrust",Armeebogen!D58))),(Armeebogen!C58="Krieger (0)")),(Armeebogen!A58),0)</f>
        <v>0</v>
      </c>
      <c r="AL40" s="52">
        <f>IF(AND((Armeebogen!E58="Kosaren von Umbar"),(ISNUMBER(SEARCH("Bogen",Armeebogen!D58))),(Armeebogen!C58="Krieger (0)")),(Armeebogen!A58),0)</f>
        <v>0</v>
      </c>
      <c r="AM40" s="52">
        <f>IF(AND((Armeebogen!E58="Kosaren von Umbar"),(ISNUMBER(SEARCH("Armbrust",Armeebogen!D58))),(Armeebogen!C58="Krieger (0)")),(Armeebogen!A58),0)</f>
        <v>0</v>
      </c>
      <c r="AN40" s="52">
        <f>IF(AND((Armeebogen!E48="Mordor"),(ISNUMBER(SEARCH("bogen",Armeebogen!D48))),(Armeebogen!C48="Krieger (0)")),(Armeebogen!A48),0)</f>
        <v>0</v>
      </c>
      <c r="AO40" s="52">
        <f>IF(AND((Armeebogen!E58="Moria"),(ISNUMBER(SEARCH("bogen",Armeebogen!D58))),(Armeebogen!C58="Krieger (0)")),(Armeebogen!A58),0)</f>
        <v>0</v>
      </c>
      <c r="AP40" s="52">
        <f>IF(AND((Armeebogen!E58="Sharkas Abtrünnige"),(ISNUMBER(SEARCH("Bogen",Armeebogen!D58))),(Armeebogen!C58="Krieger (0)")),(Armeebogen!A58),0)</f>
        <v>0</v>
      </c>
      <c r="AQ40" s="52">
        <f>IF(AND((Armeebogen!E58="Variags von Khand"),(ISNUMBER(SEARCH("Bogen",Armeebogen!D58))),(Armeebogen!C58="Krieger (0)")),(Armeebogen!A58),0)</f>
        <v>0</v>
      </c>
      <c r="AR40" s="52">
        <f>IF(AND((Armeebogen!E48="Weit-Harad"),(ISNUMBER(SEARCH("Bogen",Armeebogen!D48))),(Armeebogen!C48="Krieger (0)")),(Armeebogen!A48),0)</f>
        <v>0</v>
      </c>
      <c r="AS40" s="52">
        <f>IF(AND((Armeebogen!E48="Angriff auf Lothlorien"),(ISNUMBER(SEARCH("Bogen",Armeebogen!D48))),(Armeebogen!C48="Krieger (0)")),(Armeebogen!A48),0)</f>
        <v>0</v>
      </c>
      <c r="AT40" s="52">
        <f>IF(AND((Armeebogen!E48="Cirith Ungol"),(ISNUMBER(SEARCH("Bogen",Armeebogen!D48))),(Armeebogen!C48="Krieger (0)")),(Armeebogen!A48),0)</f>
        <v>0</v>
      </c>
      <c r="AU40" s="52">
        <f>IF(AND((Armeebogen!E58="Das schwarze Tor öffnet sich"),(ISNUMBER(SEARCH("bogen",Armeebogen!D58))),(Armeebogen!C58="Krieger (0)")),(Armeebogen!A58),0)</f>
        <v>0</v>
      </c>
      <c r="AV40" s="52">
        <f>IF(AND((Armeebogen!E48="Heer des Drachenkaisers"),(ISNUMBER(SEARCH("Bogen",Armeebogen!D48))),(Armeebogen!C48="Krieger (0)")),(Armeebogen!A48),0)</f>
        <v>0</v>
      </c>
      <c r="AW40" s="52">
        <f>IF(AND((Armeebogen!E48="Die Armee Dunlands"),(ISNUMBER(SEARCH("Bogen",Armeebogen!D48))),(Armeebogen!C48="Krieger (0)")),(Armeebogen!A48),0)</f>
        <v>0</v>
      </c>
      <c r="AX40" s="52">
        <f>IF(AND((Armeebogen!E48="Die Gruben von Dol Guldur"),(ISNUMBER(SEARCH("bogen",Armeebogen!D48))),(Armeebogen!C48="Krieger (0)")),(Armeebogen!A48),0)</f>
        <v>0</v>
      </c>
      <c r="AY40" s="52">
        <f>IF(AND((Armeebogen!E48="Die Strolche des Bosses"),(ISNUMBER(SEARCH("Bogen",Armeebogen!D48))),(Armeebogen!C48="Krieger (0)")),(Armeebogen!A48),0)</f>
        <v>0</v>
      </c>
      <c r="AZ40" s="52">
        <f>IF(AND((Armeebogen!E48="Die Tiefen von Moria"),(ISNUMBER(SEARCH("Bogen",Armeebogen!D48))),(Armeebogen!C48="Krieger (0)")),(Armeebogen!A48),0)</f>
        <v>0</v>
      </c>
      <c r="BA40" s="52">
        <f>IF(AND((Armeebogen!E48="Die Wölfe Isengarts"),(ISNUMBER(SEARCH("bogen",Armeebogen!C48))),(Armeebogen!D48="Krieger (0)")),(Armeebogen!A48),0)</f>
        <v>0</v>
      </c>
      <c r="BB40" s="52">
        <f>IF(AND((Armeebogen!E48="Die Bösen Wesen des Düsterwaldes"),(ISNUMBER(SEARCH("Bogen",Armeebogen!D48))),(Armeebogen!C48="Krieger (0)")),(Armeebogen!A48),0)</f>
        <v>0</v>
      </c>
      <c r="BC40" s="52">
        <f>IF(AND((Armeebogen!E58="Gothmogs Armee"),(ISNUMBER(SEARCH("bogen",Armeebogen!D58))),(Armeebogen!C58="Krieger (0)")),(Armeebogen!A58),0)</f>
        <v>0</v>
      </c>
      <c r="BD40" s="52">
        <f>IF(AND((Armeebogen!E58="Große Armee des Südens"),(ISNUMBER(SEARCH("bogen",Armeebogen!D58))),(Armeebogen!C58="Krieger (0)")),(Armeebogen!A58),0)</f>
        <v>0</v>
      </c>
      <c r="BE40" s="52">
        <f>IF(AND((Armeebogen!E48="Lurtz' Kundschafter"),(ISNUMBER(SEARCH("bogen",Armeebogen!D48))),(Armeebogen!C48="Krieger (0)")),(Armeebogen!A48),0)</f>
        <v>0</v>
      </c>
      <c r="BF40" s="52">
        <f>IF(AND((Armeebogen!E48="Sturm auf Helms Klamm"),(ISNUMBER(SEARCH("Bogen",Armeebogen!D48))),(Armeebogen!C48="Krieger (0)")),(Armeebogen!A48),0)</f>
        <v>0</v>
      </c>
      <c r="BG40" s="52">
        <f>IF(AND((Armeebogen!E48="Ugluks Kundschafter"),(ISNUMBER(SEARCH("bogen",Armeebogen!C48))),(Armeebogen!D48="Krieger (0)")),(Armeebogen!A48),0)</f>
        <v>0</v>
      </c>
      <c r="BH40" s="52">
        <f>IF(AND((Armeebogen!E48="Helmswache"),(ISNUMBER(SEARCH("bogen",Armeebogen!C48))),(Armeebogen!D48="Krieger (0)")),(Armeebogen!A48),0)</f>
        <v>0</v>
      </c>
      <c r="BI40" s="2"/>
      <c r="BL40" s="2"/>
      <c r="BM40" s="2"/>
      <c r="BN40" s="2"/>
      <c r="BR40" s="2"/>
      <c r="BT40" s="2"/>
    </row>
    <row r="41" ht="15.75" customHeight="1">
      <c r="A41" s="45"/>
      <c r="B41" s="45">
        <f>IF(AND((Armeebogen!E49="Armee von Seestadt"),(ISNUMBER(SEARCH("Bogen",Armeebogen!D49))),(Armeebogen!C49="Krieger (0)")),(Armeebogen!A49),0)</f>
        <v>0</v>
      </c>
      <c r="C41" s="51">
        <f>IF(AND((Armeebogen!E49="Arnor"),(ISNUMBER(SEARCH("Bogen",Armeebogen!D49))),(Armeebogen!C49="Krieger (0)")),(Armeebogen!A49),0)</f>
        <v>0</v>
      </c>
      <c r="D41" s="52">
        <f>IF(AND((Armeebogen!E49="Bruchtal"),(ISNUMBER(SEARCH("bogen",Armeebogen!D49))),(Armeebogen!C49="Krieger (0)")),(Armeebogen!A49),0)</f>
        <v>0</v>
      </c>
      <c r="E41" s="52">
        <f>IF(AND((Armeebogen!E49="Das Auenland"),(ISNUMBER(SEARCH("bogen",Armeebogen!D49))),(Armeebogen!C49="Krieger (0)")),(Armeebogen!A49),0)</f>
        <v>0</v>
      </c>
      <c r="F41" s="52">
        <f>IF(AND((Armeebogen!E49="Das Königreich von Kazad-dûm"),(ISNUMBER(SEARCH("bogen",Armeebogen!D49))),(Armeebogen!C49="Krieger (0)")),(Armeebogen!A49),0)</f>
        <v>0</v>
      </c>
      <c r="G41" s="52">
        <f>IF(AND((Armeebogen!E49="Die Lehen"),(ISNUMBER(SEARCH("Bogen",Armeebogen!D49))),(Armeebogen!C49="Krieger (0)")),(Armeebogen!A49),0)</f>
        <v>0</v>
      </c>
      <c r="H41" s="52">
        <f>IF(AND((Armeebogen!E49="Der wiedereroberte Erebor"),(ISNUMBER(SEARCH("Bogen",Armeebogen!D49))),(Armeebogen!C49="Krieger (0)")),(Armeebogen!A49),0)</f>
        <v>0</v>
      </c>
      <c r="I41" s="52">
        <f>IF(AND((Armeebogen!E49="Der Eisenberge"),(ISNUMBER(SEARCH("Armbrust",Armeebogen!D49))),(Armeebogen!C49="Krieger (0)")),(Armeebogen!A49),0)</f>
        <v>0</v>
      </c>
      <c r="J41" s="52">
        <f>IF(AND((Armeebogen!E49="Garnision von Thal"),(ISNUMBER(SEARCH("Bogen",Armeebogen!D49))),(Armeebogen!C49="Krieger (0)")),(Armeebogen!A49),0)</f>
        <v>0</v>
      </c>
      <c r="K41" s="52">
        <f>IF(AND((Armeebogen!E49="Lothlórien"),(ISNUMBER(SEARCH("bogen",Armeebogen!D49))),(Armeebogen!C49="Krieger (0)")),(Armeebogen!A49),0)</f>
        <v>0</v>
      </c>
      <c r="L41" s="52">
        <f>IF(AND((Armeebogen!E49="Minas Tirith"),(ISNUMBER(SEARCH("Bogen",Armeebogen!D49))),(Armeebogen!C49="Krieger (0)")),(Armeebogen!A49),0)</f>
        <v>0</v>
      </c>
      <c r="M41" s="52">
        <f>IF(AND((Armeebogen!E49="Númenor"),(ISNUMBER(SEARCH("Bogen",Armeebogen!D49))),(Armeebogen!C49="Krieger (0)")),(Armeebogen!A49),0)</f>
        <v>0</v>
      </c>
      <c r="N41" s="52">
        <f>IF(AND((Armeebogen!E49="Rohan"),(ISNUMBER(SEARCH("Bogen",Armeebogen!D49))),(Armeebogen!C49="Krieger (0)")),(Armeebogen!A49),0)</f>
        <v>0</v>
      </c>
      <c r="O41" s="45">
        <f>IF(AND((Armeebogen!E49="Thranduils Hallen"),(ISNUMBER(SEARCH("bogen",Armeebogen!D49))),(Armeebogen!C49="Krieger (0)")),(Armeebogen!A49),0)</f>
        <v>0</v>
      </c>
      <c r="P41" s="45">
        <f>IF(AND((Armeebogen!E49="Überlebene von See-Stadt"),(ISNUMBER(SEARCH("bogen",Armeebogen!D49))),(Armeebogen!C49="Krieger (0)")),(Armeebogen!A49),0)</f>
        <v>0</v>
      </c>
      <c r="Q41" s="45">
        <f>IF(AND((Armeebogen!E49="Die Armee von Thal"),(ISNUMBER(SEARCH("bogen",Armeebogen!D49))),(Armeebogen!C49="Krieger (0)")),(Armeebogen!A49),0)</f>
        <v>0</v>
      </c>
      <c r="R41" s="45">
        <f>IF(AND((Armeebogen!E49="Die Beorninger"),(ISNUMBER(SEARCH("bogen",Armeebogen!D49))),(Armeebogen!C49="Krieger (0)")),(Armeebogen!A49),0)</f>
        <v>0</v>
      </c>
      <c r="S41" s="45">
        <f>IF(AND((Armeebogen!E49="Die Menschen des Westens"),(ISNUMBER(SEARCH("bogen",Armeebogen!D49))),(Armeebogen!C49="Krieger (0)")),(Armeebogen!A49),0)</f>
        <v>0</v>
      </c>
      <c r="T41" s="45">
        <f>IF(AND((Armeebogen!E49="Eomers Reiter"),(ISNUMBER(SEARCH("bogen",Armeebogen!D49))),(Armeebogen!C49="Krieger (0)")),(Armeebogen!A49),0)</f>
        <v>0</v>
      </c>
      <c r="U41" s="45">
        <f>IF(AND((Armeebogen!E49="Pfade des Druaden"),(ISNUMBER(SEARCH("bogen",Armeebogen!D49))),(Armeebogen!C49="Krieger (0)")),(Armeebogen!A49),0)</f>
        <v>0</v>
      </c>
      <c r="V41" s="45">
        <f>IF(AND((Armeebogen!E49="Theodens Reiter"),(ISNUMBER(SEARCH("bogen",Armeebogen!D49))),(Armeebogen!C49="Krieger (0)")),(Armeebogen!A49),0)</f>
        <v>0</v>
      </c>
      <c r="W41" s="45">
        <f>IF(AND((Armeebogen!E49="Theodreds Wache"),(ISNUMBER(SEARCH("bogen",Armeebogen!D49))),(Armeebogen!C49="Krieger (0)")),(Armeebogen!A49),0)</f>
        <v>0</v>
      </c>
      <c r="X41" s="45">
        <f>IF(AND((Armeebogen!E49="Verteidiger des Auenlandes"),(ISNUMBER(SEARCH("bogen",Armeebogen!D49))),(Armeebogen!C49="Krieger (0)")),(Armeebogen!A49),0)</f>
        <v>0</v>
      </c>
      <c r="Y41" s="52">
        <f>IF(AND((Armeebogen!E49="Verteidiger der Erebors"),(ISNUMBER(SEARCH("Armbrust",Armeebogen!D49))),(Armeebogen!C49="Krieger (0)")),(Armeebogen!A49),0)</f>
        <v>0</v>
      </c>
      <c r="Z41" s="45">
        <f>IF(AND((Armeebogen!E49="Verteidiger der Erebors"),(ISNUMBER(SEARCH("Bogen",Armeebogen!D49))),(Armeebogen!C49="Krieger (0)")),(Armeebogen!A49),0)</f>
        <v>0</v>
      </c>
      <c r="AA41" s="45">
        <f>IF(AND((Armeebogen!E49="Verteidiger von Helms Klamm"),(ISNUMBER(SEARCH("bogen",Armeebogen!D49))),(Armeebogen!C49="Krieger (0)")),(Armeebogen!A49),0)</f>
        <v>0</v>
      </c>
      <c r="AB41" s="45">
        <f>IF(AND((Armeebogen!E49="Waldläufer von Ithilien"),(ISNUMBER(SEARCH("bogen",Armeebogen!D49))),(Armeebogen!C49="Krieger (0)")),(Armeebogen!A49),0)</f>
        <v>0</v>
      </c>
      <c r="AC41" s="52">
        <f>IF(AND((Armeebogen!E49="Angmar"),(ISNUMBER(SEARCH("bogen",Armeebogen!D49))),(Armeebogen!C49="Krieger (0)")),(Armeebogen!A49),0)</f>
        <v>0</v>
      </c>
      <c r="AD41" s="52">
        <f>IF(AND((Armeebogen!E49="Azogs Jäger"),(ISNUMBER(SEARCH("Orkbogen",Armeebogen!D49))),(Armeebogen!C49="Krieger (0)")),(Armeebogen!A49),0)</f>
        <v>0</v>
      </c>
      <c r="AE41" s="52">
        <f>IF(AND((Armeebogen!E49="Azogs Legion"),(ISNUMBER(SEARCH("bogen",Armeebogen!D49))),(Armeebogen!C49="Krieger (0)")),(Armeebogen!A49),0)</f>
        <v>0</v>
      </c>
      <c r="AF41" s="52">
        <f>IF(AND((Armeebogen!E49="Barad-dûr"),(ISNUMBER(SEARCH("bogen",Armeebogen!D49))),(Armeebogen!C49="Krieger (0)")),(Armeebogen!A49),0)</f>
        <v>0</v>
      </c>
      <c r="AG41" s="52">
        <f>IF(AND((Armeebogen!E49="Die Ostlinge"),(ISNUMBER(SEARCH("Bogen",Armeebogen!D49))),(Armeebogen!C49="Krieger (0)")),(Armeebogen!A49),0)</f>
        <v>0</v>
      </c>
      <c r="AH41" s="52">
        <f>IF(AND((Armeebogen!E49="Die Schlangenhorde"),(ISNUMBER(SEARCH("Bogen",Armeebogen!D49))),(Armeebogen!C49="Krieger (0)")),(Armeebogen!A49),0)</f>
        <v>0</v>
      </c>
      <c r="AI41" s="45">
        <f>IF(AND((Armeebogen!E49="Dunkle Mächte von Dol Guldur"),(ISNUMBER(SEARCH("Orkbogen",Armeebogen!D49))),(Armeebogen!C49="Krieger (0)")),(Armeebogen!A49),0)</f>
        <v>0</v>
      </c>
      <c r="AJ41" s="52">
        <f>IF(AND((Armeebogen!E49="Isengart"),(ISNUMBER(SEARCH("bogen",Armeebogen!D49))),(Armeebogen!C49="Krieger (0)")),(Armeebogen!A49),0)</f>
        <v>0</v>
      </c>
      <c r="AK41" s="52">
        <f>IF(AND((Armeebogen!E49="Isengart"),(ISNUMBER(SEARCH("Armbrust",Armeebogen!D49))),(Armeebogen!C49="Krieger (0)")),(Armeebogen!A49),0)</f>
        <v>0</v>
      </c>
      <c r="AL41" s="52">
        <f>IF(AND((Armeebogen!E49="Kosaren von Umbar"),(ISNUMBER(SEARCH("Bogen",Armeebogen!D49))),(Armeebogen!C49="Krieger (0)")),(Armeebogen!A49),0)</f>
        <v>0</v>
      </c>
      <c r="AM41" s="52">
        <f>IF(AND((Armeebogen!E49="Kosaren von Umbar"),(ISNUMBER(SEARCH("Armbrust",Armeebogen!D49))),(Armeebogen!C49="Krieger (0)")),(Armeebogen!A49),0)</f>
        <v>0</v>
      </c>
      <c r="AN41" s="52">
        <f>IF(AND((Armeebogen!E49="Mordor"),(ISNUMBER(SEARCH("bogen",Armeebogen!D49))),(Armeebogen!C49="Krieger (0)")),(Armeebogen!A49),0)</f>
        <v>0</v>
      </c>
      <c r="AO41" s="52">
        <f>IF(AND((Armeebogen!E49="Moria"),(ISNUMBER(SEARCH("bogen",Armeebogen!D49))),(Armeebogen!C49="Krieger (0)")),(Armeebogen!A49),0)</f>
        <v>0</v>
      </c>
      <c r="AP41" s="52">
        <f>IF(AND((Armeebogen!E49="Sharkas Abtrünnige"),(ISNUMBER(SEARCH("Bogen",Armeebogen!D49))),(Armeebogen!C49="Krieger (0)")),(Armeebogen!A49),0)</f>
        <v>0</v>
      </c>
      <c r="AQ41" s="52">
        <f>IF(AND((Armeebogen!E49="Variags von Khand"),(ISNUMBER(SEARCH("Bogen",Armeebogen!D49))),(Armeebogen!C49="Krieger (0)")),(Armeebogen!A49),0)</f>
        <v>0</v>
      </c>
      <c r="AR41" s="52">
        <f>IF(AND((Armeebogen!E49="Weit-Harad"),(ISNUMBER(SEARCH("Bogen",Armeebogen!D49))),(Armeebogen!C49="Krieger (0)")),(Armeebogen!A49),0)</f>
        <v>0</v>
      </c>
      <c r="AS41" s="52">
        <f>IF(AND((Armeebogen!E49="Angriff auf Lothlorien"),(ISNUMBER(SEARCH("Bogen",Armeebogen!D49))),(Armeebogen!C49="Krieger (0)")),(Armeebogen!A49),0)</f>
        <v>0</v>
      </c>
      <c r="AT41" s="52">
        <f>IF(AND((Armeebogen!E49="Cirith Ungol"),(ISNUMBER(SEARCH("Bogen",Armeebogen!D49))),(Armeebogen!C49="Krieger (0)")),(Armeebogen!A49),0)</f>
        <v>0</v>
      </c>
      <c r="AU41" s="52">
        <f>IF(AND((Armeebogen!E49="Das schwarze Tor öffnet sich"),(ISNUMBER(SEARCH("bogen",Armeebogen!D49))),(Armeebogen!C49="Krieger (0)")),(Armeebogen!A49),0)</f>
        <v>0</v>
      </c>
      <c r="AV41" s="52">
        <f>IF(AND((Armeebogen!E49="Heer des Drachenkaisers"),(ISNUMBER(SEARCH("Bogen",Armeebogen!D49))),(Armeebogen!C49="Krieger (0)")),(Armeebogen!A49),0)</f>
        <v>0</v>
      </c>
      <c r="AW41" s="52">
        <f>IF(AND((Armeebogen!E49="Die Armee Dunlands"),(ISNUMBER(SEARCH("Bogen",Armeebogen!D49))),(Armeebogen!C49="Krieger (0)")),(Armeebogen!A49),0)</f>
        <v>0</v>
      </c>
      <c r="AX41" s="52">
        <f>IF(AND((Armeebogen!E49="Die Gruben von Dol Guldur"),(ISNUMBER(SEARCH("bogen",Armeebogen!D49))),(Armeebogen!C49="Krieger (0)")),(Armeebogen!A49),0)</f>
        <v>0</v>
      </c>
      <c r="AY41" s="52">
        <f>IF(AND((Armeebogen!E49="Die Strolche des Bosses"),(ISNUMBER(SEARCH("Bogen",Armeebogen!D49))),(Armeebogen!C49="Krieger (0)")),(Armeebogen!A49),0)</f>
        <v>0</v>
      </c>
      <c r="AZ41" s="52">
        <f>IF(AND((Armeebogen!E49="Die Tiefen von Moria"),(ISNUMBER(SEARCH("Bogen",Armeebogen!D49))),(Armeebogen!C49="Krieger (0)")),(Armeebogen!A49),0)</f>
        <v>0</v>
      </c>
      <c r="BA41" s="52">
        <f>IF(AND((Armeebogen!E49="Die Wölfe Isengarts"),(ISNUMBER(SEARCH("bogen",Armeebogen!C49))),(Armeebogen!D49="Krieger (0)")),(Armeebogen!A49),0)</f>
        <v>0</v>
      </c>
      <c r="BB41" s="52">
        <f>IF(AND((Armeebogen!E49="Die Bösen Wesen des Düsterwaldes"),(ISNUMBER(SEARCH("Bogen",Armeebogen!D49))),(Armeebogen!C49="Krieger (0)")),(Armeebogen!A49),0)</f>
        <v>0</v>
      </c>
      <c r="BC41" s="52">
        <f>IF(AND((Armeebogen!E49="Gothmogs Armee"),(ISNUMBER(SEARCH("bogen",Armeebogen!D49))),(Armeebogen!C49="Krieger (0)")),(Armeebogen!A49),0)</f>
        <v>0</v>
      </c>
      <c r="BD41" s="52">
        <f>IF(AND((Armeebogen!E49="Große Armee des Südens"),(ISNUMBER(SEARCH("bogen",Armeebogen!D49))),(Armeebogen!C49="Krieger (0)")),(Armeebogen!A49),0)</f>
        <v>0</v>
      </c>
      <c r="BE41" s="52">
        <f>IF(AND((Armeebogen!E49="Lurtz' Kundschafter"),(ISNUMBER(SEARCH("bogen",Armeebogen!D49))),(Armeebogen!C49="Krieger (0)")),(Armeebogen!A49),0)</f>
        <v>0</v>
      </c>
      <c r="BF41" s="52">
        <f>IF(AND((Armeebogen!E49="Sturm auf Helms Klamm"),(ISNUMBER(SEARCH("Bogen",Armeebogen!D49))),(Armeebogen!C49="Krieger (0)")),(Armeebogen!A49),0)</f>
        <v>0</v>
      </c>
      <c r="BG41" s="52">
        <f>IF(AND((Armeebogen!E49="Ugluks Kundschafter"),(ISNUMBER(SEARCH("bogen",Armeebogen!C49))),(Armeebogen!D49="Krieger (0)")),(Armeebogen!A49),0)</f>
        <v>0</v>
      </c>
      <c r="BH41" s="52">
        <f>IF(AND((Armeebogen!E49="Helmswache"),(ISNUMBER(SEARCH("bogen",Armeebogen!C49))),(Armeebogen!D49="Krieger (0)")),(Armeebogen!A49),0)</f>
        <v>0</v>
      </c>
      <c r="BI41" s="2"/>
      <c r="BL41" s="2"/>
      <c r="BM41" s="2"/>
      <c r="BN41" s="2"/>
      <c r="BR41" s="2"/>
      <c r="BT41" s="2"/>
    </row>
    <row r="42" ht="15.75" customHeight="1">
      <c r="A42" s="53" t="s">
        <v>82</v>
      </c>
      <c r="B42" s="54">
        <f t="shared" ref="B42:C42" si="1">SUM(B3:B41)</f>
        <v>0</v>
      </c>
      <c r="C42" s="54">
        <f t="shared" si="1"/>
        <v>0</v>
      </c>
      <c r="D42" s="54">
        <f>SUM(D3:D41)-G142</f>
        <v>0</v>
      </c>
      <c r="E42" s="54">
        <f t="shared" ref="E42:M42" si="2">SUM(E3:E41)</f>
        <v>0</v>
      </c>
      <c r="F42" s="54">
        <f t="shared" si="2"/>
        <v>0</v>
      </c>
      <c r="G42" s="54">
        <f t="shared" si="2"/>
        <v>0</v>
      </c>
      <c r="H42" s="54">
        <f t="shared" si="2"/>
        <v>0</v>
      </c>
      <c r="I42" s="54">
        <f t="shared" si="2"/>
        <v>0</v>
      </c>
      <c r="J42" s="54">
        <f t="shared" si="2"/>
        <v>0</v>
      </c>
      <c r="K42" s="54">
        <f t="shared" si="2"/>
        <v>0</v>
      </c>
      <c r="L42" s="54">
        <f t="shared" si="2"/>
        <v>0</v>
      </c>
      <c r="M42" s="54">
        <f t="shared" si="2"/>
        <v>0</v>
      </c>
      <c r="N42" s="54">
        <f t="shared" ref="N42:O42" si="3">SUM(N3:N41)-B142</f>
        <v>0</v>
      </c>
      <c r="O42" s="54">
        <f t="shared" si="3"/>
        <v>0</v>
      </c>
      <c r="P42" s="54">
        <f t="shared" ref="P42:S42" si="4">SUM(P3:P41)</f>
        <v>0</v>
      </c>
      <c r="Q42" s="54">
        <f t="shared" si="4"/>
        <v>0</v>
      </c>
      <c r="R42" s="54">
        <f t="shared" si="4"/>
        <v>0</v>
      </c>
      <c r="S42" s="54">
        <f t="shared" si="4"/>
        <v>0</v>
      </c>
      <c r="T42" s="54">
        <f>SUM(T3:T41)-B42</f>
        <v>0</v>
      </c>
      <c r="U42" s="54">
        <f>SUM(U3:U41)-B142</f>
        <v>0</v>
      </c>
      <c r="V42" s="54">
        <f>SUM(V3:V41)-B142</f>
        <v>0</v>
      </c>
      <c r="W42" s="54">
        <f t="shared" ref="W42:X42" si="5">SUM(W3:W41)</f>
        <v>0</v>
      </c>
      <c r="X42" s="54">
        <f t="shared" si="5"/>
        <v>0</v>
      </c>
      <c r="Y42" s="54"/>
      <c r="Z42" s="54">
        <f>SUM(Y3:Z41)</f>
        <v>0</v>
      </c>
      <c r="AA42" s="54">
        <f>SUM(AA3:AA41)</f>
        <v>0</v>
      </c>
      <c r="AB42" s="54">
        <f>SUM(AB3:AB41)-H142</f>
        <v>0</v>
      </c>
      <c r="AC42" s="54">
        <f t="shared" ref="AC42:AD42" si="6">SUM(AC3:AC41)</f>
        <v>0</v>
      </c>
      <c r="AD42" s="54">
        <f t="shared" si="6"/>
        <v>0</v>
      </c>
      <c r="AE42" s="54">
        <f>IF(AND((Armeebogen!F50="Azogs Jäger"),(ISNUMBER(SEARCH("Orkbogen",Armeebogen!E50))),(Armeebogen!D50="Krieger (0)")),(Armeebogen!B50),0)</f>
        <v>0</v>
      </c>
      <c r="AF42" s="54">
        <f t="shared" ref="AF42:AI42" si="7">SUM(AF3:AF41)</f>
        <v>0</v>
      </c>
      <c r="AG42" s="54">
        <f t="shared" si="7"/>
        <v>0</v>
      </c>
      <c r="AH42" s="54">
        <f t="shared" si="7"/>
        <v>0</v>
      </c>
      <c r="AI42" s="54">
        <f t="shared" si="7"/>
        <v>0</v>
      </c>
      <c r="AJ42" s="54"/>
      <c r="AK42" s="54">
        <f>SUM(AJ3:AK41)</f>
        <v>0</v>
      </c>
      <c r="AL42" s="54"/>
      <c r="AM42" s="54">
        <f>SUM(AL3:AM41)</f>
        <v>0</v>
      </c>
      <c r="AN42" s="54">
        <f t="shared" ref="AN42:AP42" si="8">SUM(AN3:AN41)</f>
        <v>0</v>
      </c>
      <c r="AO42" s="54">
        <f t="shared" si="8"/>
        <v>0</v>
      </c>
      <c r="AP42" s="54">
        <f t="shared" si="8"/>
        <v>0</v>
      </c>
      <c r="AQ42" s="54">
        <f>SUM(AQ3:AQ41)-D142-E142</f>
        <v>0</v>
      </c>
      <c r="AR42" s="54">
        <f t="shared" ref="AR42:BH42" si="9">SUM(AR3:AR41)</f>
        <v>0</v>
      </c>
      <c r="AS42" s="54">
        <f t="shared" si="9"/>
        <v>0</v>
      </c>
      <c r="AT42" s="54">
        <f t="shared" si="9"/>
        <v>0</v>
      </c>
      <c r="AU42" s="54">
        <f t="shared" si="9"/>
        <v>0</v>
      </c>
      <c r="AV42" s="54">
        <f t="shared" si="9"/>
        <v>0</v>
      </c>
      <c r="AW42" s="54">
        <f t="shared" si="9"/>
        <v>0</v>
      </c>
      <c r="AX42" s="54">
        <f t="shared" si="9"/>
        <v>0</v>
      </c>
      <c r="AY42" s="54">
        <f t="shared" si="9"/>
        <v>0</v>
      </c>
      <c r="AZ42" s="54">
        <f t="shared" si="9"/>
        <v>0</v>
      </c>
      <c r="BA42" s="54">
        <f t="shared" si="9"/>
        <v>0</v>
      </c>
      <c r="BB42" s="54">
        <f t="shared" si="9"/>
        <v>0</v>
      </c>
      <c r="BC42" s="54">
        <f t="shared" si="9"/>
        <v>0</v>
      </c>
      <c r="BD42" s="54">
        <f t="shared" si="9"/>
        <v>0</v>
      </c>
      <c r="BE42" s="54">
        <f t="shared" si="9"/>
        <v>0</v>
      </c>
      <c r="BF42" s="54">
        <f t="shared" si="9"/>
        <v>0</v>
      </c>
      <c r="BG42" s="54">
        <f t="shared" si="9"/>
        <v>0</v>
      </c>
      <c r="BH42" s="54">
        <f t="shared" si="9"/>
        <v>0</v>
      </c>
      <c r="BI42" s="55"/>
      <c r="BJ42" s="56"/>
      <c r="BK42" s="56"/>
      <c r="BL42" s="55"/>
      <c r="BM42" s="55"/>
      <c r="BN42" s="55"/>
      <c r="BO42" s="56"/>
      <c r="BP42" s="56"/>
      <c r="BQ42" s="56"/>
      <c r="BR42" s="55"/>
      <c r="BS42" s="56"/>
      <c r="BT42" s="55"/>
    </row>
    <row r="43" ht="15.75" customHeight="1">
      <c r="A43" s="45" t="s">
        <v>15</v>
      </c>
      <c r="B43" s="52">
        <f t="shared" ref="B43:X43" si="10">IF(ROUNDUP(B98/3,0)&gt;=B42,1,0)</f>
        <v>1</v>
      </c>
      <c r="C43" s="52">
        <f t="shared" si="10"/>
        <v>1</v>
      </c>
      <c r="D43" s="52">
        <f t="shared" si="10"/>
        <v>1</v>
      </c>
      <c r="E43" s="52">
        <f t="shared" si="10"/>
        <v>1</v>
      </c>
      <c r="F43" s="52">
        <f t="shared" si="10"/>
        <v>1</v>
      </c>
      <c r="G43" s="52">
        <f t="shared" si="10"/>
        <v>1</v>
      </c>
      <c r="H43" s="52">
        <f t="shared" si="10"/>
        <v>1</v>
      </c>
      <c r="I43" s="52">
        <f t="shared" si="10"/>
        <v>1</v>
      </c>
      <c r="J43" s="52">
        <f t="shared" si="10"/>
        <v>1</v>
      </c>
      <c r="K43" s="52">
        <f t="shared" si="10"/>
        <v>1</v>
      </c>
      <c r="L43" s="52">
        <f t="shared" si="10"/>
        <v>1</v>
      </c>
      <c r="M43" s="52">
        <f t="shared" si="10"/>
        <v>1</v>
      </c>
      <c r="N43" s="52">
        <f t="shared" si="10"/>
        <v>1</v>
      </c>
      <c r="O43" s="52">
        <f t="shared" si="10"/>
        <v>1</v>
      </c>
      <c r="P43" s="52">
        <f t="shared" si="10"/>
        <v>1</v>
      </c>
      <c r="Q43" s="52">
        <f t="shared" si="10"/>
        <v>1</v>
      </c>
      <c r="R43" s="52">
        <f t="shared" si="10"/>
        <v>1</v>
      </c>
      <c r="S43" s="52">
        <f t="shared" si="10"/>
        <v>1</v>
      </c>
      <c r="T43" s="52">
        <f t="shared" si="10"/>
        <v>1</v>
      </c>
      <c r="U43" s="52">
        <f t="shared" si="10"/>
        <v>1</v>
      </c>
      <c r="V43" s="52">
        <f t="shared" si="10"/>
        <v>1</v>
      </c>
      <c r="W43" s="52">
        <f t="shared" si="10"/>
        <v>1</v>
      </c>
      <c r="X43" s="52">
        <f t="shared" si="10"/>
        <v>1</v>
      </c>
      <c r="Y43" s="52"/>
      <c r="Z43" s="52">
        <f t="shared" ref="Z43:AC43" si="11">IF(ROUNDUP(Z98/3,0)&gt;=Z42,1,0)</f>
        <v>1</v>
      </c>
      <c r="AA43" s="52">
        <f t="shared" si="11"/>
        <v>1</v>
      </c>
      <c r="AB43" s="52">
        <f t="shared" si="11"/>
        <v>1</v>
      </c>
      <c r="AC43" s="52">
        <f t="shared" si="11"/>
        <v>1</v>
      </c>
      <c r="AD43" s="52">
        <f>IF(ROUNDUP(AD98/2,0)&gt;=AD42,1,0)</f>
        <v>1</v>
      </c>
      <c r="AE43" s="52">
        <f t="shared" ref="AE43:AG43" si="12">IF(ROUNDUP(AE98/3,0)&gt;=AE42,1,0)</f>
        <v>1</v>
      </c>
      <c r="AF43" s="52">
        <f t="shared" si="12"/>
        <v>1</v>
      </c>
      <c r="AG43" s="52">
        <f t="shared" si="12"/>
        <v>1</v>
      </c>
      <c r="AH43" s="52">
        <f>IF(ROUNDUP(AH98/2,0)&gt;=AH42,1,0)</f>
        <v>1</v>
      </c>
      <c r="AI43" s="52">
        <f>IF(ROUNDUP(AI98/3,0)&gt;=AI42,1,0)</f>
        <v>1</v>
      </c>
      <c r="AJ43" s="52"/>
      <c r="AK43" s="52">
        <f>IF(ROUNDUP(AJ98/3,0)&gt;=AK42,1,0)</f>
        <v>1</v>
      </c>
      <c r="AL43" s="52"/>
      <c r="AM43" s="52">
        <f>IF(ROUNDUP(AM98/3,0)&gt;=AL42,1,0)</f>
        <v>1</v>
      </c>
      <c r="AN43" s="52">
        <f t="shared" ref="AN43:BC43" si="13">IF(ROUNDUP(AN98/3,0)&gt;=AN42,1,0)</f>
        <v>1</v>
      </c>
      <c r="AO43" s="52">
        <f t="shared" si="13"/>
        <v>1</v>
      </c>
      <c r="AP43" s="52">
        <f t="shared" si="13"/>
        <v>1</v>
      </c>
      <c r="AQ43" s="52">
        <f t="shared" si="13"/>
        <v>1</v>
      </c>
      <c r="AR43" s="52">
        <f t="shared" si="13"/>
        <v>1</v>
      </c>
      <c r="AS43" s="52">
        <f t="shared" si="13"/>
        <v>1</v>
      </c>
      <c r="AT43" s="52">
        <f t="shared" si="13"/>
        <v>1</v>
      </c>
      <c r="AU43" s="52">
        <f t="shared" si="13"/>
        <v>1</v>
      </c>
      <c r="AV43" s="52">
        <f t="shared" si="13"/>
        <v>1</v>
      </c>
      <c r="AW43" s="52">
        <f t="shared" si="13"/>
        <v>1</v>
      </c>
      <c r="AX43" s="52">
        <f t="shared" si="13"/>
        <v>1</v>
      </c>
      <c r="AY43" s="52">
        <f t="shared" si="13"/>
        <v>1</v>
      </c>
      <c r="AZ43" s="52">
        <f t="shared" si="13"/>
        <v>1</v>
      </c>
      <c r="BA43" s="52">
        <f t="shared" si="13"/>
        <v>1</v>
      </c>
      <c r="BB43" s="52">
        <f t="shared" si="13"/>
        <v>1</v>
      </c>
      <c r="BC43" s="52">
        <f t="shared" si="13"/>
        <v>1</v>
      </c>
      <c r="BD43" s="52">
        <f>IF(ROUNDUP(BD98/2,0)&gt;=BD42,1,0)</f>
        <v>1</v>
      </c>
      <c r="BE43" s="52">
        <f t="shared" ref="BE43:BH43" si="14">IF(ROUNDUP(BE98/3,0)&gt;=BE42,1,0)</f>
        <v>1</v>
      </c>
      <c r="BF43" s="52">
        <f t="shared" si="14"/>
        <v>1</v>
      </c>
      <c r="BG43" s="52">
        <f t="shared" si="14"/>
        <v>1</v>
      </c>
      <c r="BH43" s="52">
        <f t="shared" si="14"/>
        <v>1</v>
      </c>
      <c r="BI43" s="2"/>
      <c r="BL43" s="2"/>
      <c r="BM43" s="2"/>
      <c r="BN43" s="2"/>
      <c r="BR43" s="2"/>
      <c r="BT43" s="2"/>
    </row>
    <row r="44" ht="15.75" customHeight="1">
      <c r="A44" s="45" t="s">
        <v>83</v>
      </c>
      <c r="B44" s="45">
        <f>SUM(B43:BR43)</f>
        <v>56</v>
      </c>
      <c r="C44" s="45"/>
      <c r="D44" s="45"/>
      <c r="E44" s="45"/>
      <c r="F44" s="45"/>
      <c r="G44" s="45"/>
      <c r="H44" s="52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52">
        <f>IF(Armeebogen!D4="grün",ROUNDUP(BJ98/2,0),ROUNDUP(BJ98/3,0))</f>
        <v>0</v>
      </c>
      <c r="AE44" s="52"/>
      <c r="AF44" s="45"/>
      <c r="AG44" s="45"/>
      <c r="AH44" s="52">
        <f>IF(Armeebogen!D4="grün",ROUNDUP(AU98/2,0),ROUNDUP(AU98/3,0))</f>
        <v>0</v>
      </c>
      <c r="AI44" s="52"/>
      <c r="AJ44" s="52"/>
      <c r="AK44" s="52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52">
        <f>IF(Armeebogen!D4="Legendäre Legion",ROUNDUP(BP98/2,0),ROUNDUP(BP98/3,0))</f>
        <v>0</v>
      </c>
      <c r="BE44" s="45"/>
      <c r="BF44" s="45"/>
      <c r="BG44" s="45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>
      <c r="B57" s="2"/>
      <c r="C57" s="2"/>
      <c r="D57" s="2"/>
      <c r="E57" s="2"/>
      <c r="F57" s="2"/>
      <c r="H57" s="2"/>
    </row>
    <row r="58">
      <c r="A58" s="57"/>
      <c r="B58" s="58" t="s">
        <v>84</v>
      </c>
      <c r="C58" s="58" t="s">
        <v>27</v>
      </c>
      <c r="D58" s="59" t="s">
        <v>28</v>
      </c>
      <c r="E58" s="59" t="s">
        <v>29</v>
      </c>
      <c r="F58" s="59" t="s">
        <v>30</v>
      </c>
      <c r="G58" s="59" t="s">
        <v>31</v>
      </c>
      <c r="H58" s="59" t="s">
        <v>85</v>
      </c>
      <c r="I58" s="59" t="s">
        <v>33</v>
      </c>
      <c r="J58" s="59" t="s">
        <v>86</v>
      </c>
      <c r="K58" s="59" t="s">
        <v>35</v>
      </c>
      <c r="L58" s="59" t="s">
        <v>36</v>
      </c>
      <c r="M58" s="58" t="s">
        <v>37</v>
      </c>
      <c r="N58" s="59" t="s">
        <v>38</v>
      </c>
      <c r="O58" s="58" t="s">
        <v>39</v>
      </c>
      <c r="P58" s="59" t="s">
        <v>40</v>
      </c>
      <c r="Q58" s="60" t="s">
        <v>41</v>
      </c>
      <c r="R58" s="60" t="s">
        <v>87</v>
      </c>
      <c r="S58" s="60" t="s">
        <v>43</v>
      </c>
      <c r="T58" s="60" t="s">
        <v>44</v>
      </c>
      <c r="U58" s="60" t="s">
        <v>45</v>
      </c>
      <c r="V58" s="60" t="s">
        <v>46</v>
      </c>
      <c r="W58" s="60" t="s">
        <v>47</v>
      </c>
      <c r="X58" s="60" t="s">
        <v>48</v>
      </c>
      <c r="Y58" s="60" t="s">
        <v>49</v>
      </c>
      <c r="Z58" s="61"/>
      <c r="AA58" s="60" t="s">
        <v>50</v>
      </c>
      <c r="AB58" s="60" t="s">
        <v>51</v>
      </c>
      <c r="AC58" s="59" t="s">
        <v>52</v>
      </c>
      <c r="AD58" s="58" t="s">
        <v>88</v>
      </c>
      <c r="AE58" s="58" t="s">
        <v>54</v>
      </c>
      <c r="AF58" s="59" t="s">
        <v>55</v>
      </c>
      <c r="AG58" s="59" t="s">
        <v>56</v>
      </c>
      <c r="AH58" s="59" t="s">
        <v>57</v>
      </c>
      <c r="AI58" s="60" t="s">
        <v>58</v>
      </c>
      <c r="AJ58" s="59" t="s">
        <v>59</v>
      </c>
      <c r="AK58" s="61"/>
      <c r="AL58" s="59" t="s">
        <v>60</v>
      </c>
      <c r="AM58" s="61"/>
      <c r="AN58" s="59" t="s">
        <v>61</v>
      </c>
      <c r="AO58" s="59" t="s">
        <v>62</v>
      </c>
      <c r="AP58" s="59" t="s">
        <v>63</v>
      </c>
      <c r="AQ58" s="59" t="s">
        <v>64</v>
      </c>
      <c r="AR58" s="59" t="s">
        <v>65</v>
      </c>
      <c r="AS58" s="60" t="s">
        <v>66</v>
      </c>
      <c r="AT58" s="60" t="s">
        <v>67</v>
      </c>
      <c r="AU58" s="58" t="s">
        <v>68</v>
      </c>
      <c r="AV58" s="60" t="s">
        <v>69</v>
      </c>
      <c r="AW58" s="60" t="s">
        <v>70</v>
      </c>
      <c r="AX58" s="60" t="s">
        <v>71</v>
      </c>
      <c r="AY58" s="58" t="s">
        <v>89</v>
      </c>
      <c r="AZ58" s="60" t="s">
        <v>73</v>
      </c>
      <c r="BA58" s="60" t="s">
        <v>74</v>
      </c>
      <c r="BB58" s="60" t="s">
        <v>75</v>
      </c>
      <c r="BC58" s="58" t="s">
        <v>76</v>
      </c>
      <c r="BD58" s="58" t="s">
        <v>77</v>
      </c>
      <c r="BE58" s="60" t="s">
        <v>78</v>
      </c>
      <c r="BF58" s="60" t="s">
        <v>79</v>
      </c>
      <c r="BG58" s="60" t="s">
        <v>80</v>
      </c>
      <c r="BH58" s="2" t="s">
        <v>81</v>
      </c>
      <c r="BI58" s="2"/>
      <c r="BJ58" s="2"/>
      <c r="BL58" s="2"/>
      <c r="BM58" s="2" t="s">
        <v>90</v>
      </c>
      <c r="BN58" s="2"/>
      <c r="BO58" s="2"/>
      <c r="BP58" s="2"/>
      <c r="BQ58" s="2"/>
      <c r="BR58" s="49"/>
      <c r="BS58" s="49"/>
    </row>
    <row r="59" ht="15.75" customHeight="1">
      <c r="B59" s="45">
        <f>IF(AND((Armeebogen!E11="Armee von See-Stadt"),(Armeebogen!C11="Krieger (0)")),(Armeebogen!A11),0)</f>
        <v>0</v>
      </c>
      <c r="C59" s="52">
        <f>IF(AND((Armeebogen!E11="Arnor"),(Armeebogen!C11="Krieger (0)")),(Armeebogen!A11),0)</f>
        <v>0</v>
      </c>
      <c r="D59" s="52">
        <f>IF(AND((Armeebogen!E11="Bruchtal"),(Armeebogen!C11="Krieger (0)")),(Armeebogen!A11),0)</f>
        <v>0</v>
      </c>
      <c r="E59" s="52">
        <f>IF(AND((Armeebogen!E11="Das Auenland"),(Armeebogen!C11="Krieger (0)")),(Armeebogen!A11),0)</f>
        <v>0</v>
      </c>
      <c r="F59" s="52">
        <f>IF(AND((Armeebogen!E11="Das Königreich von Kazad-dûm"),(Armeebogen!C11="Krieger (0)")),(Armeebogen!A11),0)</f>
        <v>0</v>
      </c>
      <c r="G59" s="52">
        <f>IF(AND((Armeebogen!E11="Die Lehen"),(Armeebogen!C11="Krieger (0)")),(Armeebogen!A11),0)</f>
        <v>0</v>
      </c>
      <c r="H59" s="51">
        <f>IF(AND((Armeebogen!E11="Der wiedereroberte Erebor"),(Armeebogen!C11="Krieger (0)")),(Armeebogen!A11),0)</f>
        <v>0</v>
      </c>
      <c r="I59" s="52">
        <f>IF(AND((Armeebogen!E11="Die Eisenberge"),(Armeebogen!C11="Krieger (0)")),(Armeebogen!A11),0)</f>
        <v>0</v>
      </c>
      <c r="J59" s="51">
        <f>IF(AND((Armeebogen!E11="Garnision von Thal"),(Armeebogen!E11="Krieger (0)")),(Armeebogen!C11),0)</f>
        <v>0</v>
      </c>
      <c r="K59" s="52">
        <f>IF(AND((Armeebogen!E11="Lothlórien"),(Armeebogen!C11="Krieger (0)")),(Armeebogen!A11),0)</f>
        <v>0</v>
      </c>
      <c r="L59" s="52">
        <f>IF(AND((Armeebogen!E11="Minas Tirith"),(Armeebogen!C11="Krieger (0)")),(Armeebogen!A11),0)</f>
        <v>0</v>
      </c>
      <c r="M59" s="52">
        <f>IF(AND((Armeebogen!E11="Númenor"),(Armeebogen!C11="Krieger (0)")),(Armeebogen!A11),0)</f>
        <v>0</v>
      </c>
      <c r="N59" s="52">
        <f>IF(AND((Armeebogen!G11="Rohan:"),(Armeebogen!E11="Krieger (0)")),(Armeebogen!C11),0)</f>
        <v>0</v>
      </c>
      <c r="O59" s="52">
        <f>IF(AND((Armeebogen!E11="Thranduils Hallen"),(Armeebogen!C11="Krieger (0)")),(Armeebogen!A11),0)</f>
        <v>0</v>
      </c>
      <c r="P59" s="45">
        <f>IF(AND((Armeebogen!E11="Überlebende von See-Stadt"),(Armeebogen!C11="Krieger (0)")),(Armeebogen!A11),0)</f>
        <v>0</v>
      </c>
      <c r="Q59" s="62">
        <f>IF(AND((Armeebogen!E11="Die Armee von Thal"),(Armeebogen!C11="Krieger (0)")),(Armeebogen!A11),0)</f>
        <v>0</v>
      </c>
      <c r="R59" s="62">
        <f>IF(AND((Armeebogen!E11="Die Beornings"),(Armeebogen!C11="Krieger (0)")),(Armeebogen!A11),0)</f>
        <v>0</v>
      </c>
      <c r="S59" s="52">
        <f>IF(AND((Armeebogen!E11="Die Menschen des Westens"),(Armeebogen!C11="Krieger (0)")),(Armeebogen!A11),0)</f>
        <v>0</v>
      </c>
      <c r="T59" s="62">
        <f>IF(AND((Armeebogen!E11="Eomers Reiter"),(Armeebogen!C11="Krieger (0)")),(Armeebogen!A11),0)</f>
        <v>0</v>
      </c>
      <c r="U59" s="62">
        <f>IF(AND((Armeebogen!E11="Pfade des Druaden"),(Armeebogen!C11="Krieger (0)")),(Armeebogen!A11),0)</f>
        <v>0</v>
      </c>
      <c r="V59" s="62">
        <f>IF(AND((Armeebogen!E11="Theodens Reiter"),(Armeebogen!C11="Krieger (0)")),(Armeebogen!A11),0)</f>
        <v>0</v>
      </c>
      <c r="W59" s="62">
        <f>IF(AND((Armeebogen!E11="Theodreds Wache"),(Armeebogen!C11="Krieger (0)")),(Armeebogen!A11),0)</f>
        <v>0</v>
      </c>
      <c r="X59" s="52">
        <f>IF(AND((Armeebogen!E11="Verteidiger des Auenlandes"),(Armeebogen!C11="Krieger (0)")),(Armeebogen!A11),0)</f>
        <v>0</v>
      </c>
      <c r="Y59" s="62"/>
      <c r="Z59" s="62">
        <f>IF(AND((Armeebogen!E11="Verteidiger der Erebors"),(Armeebogen!C11="Krieger (0)")),(Armeebogen!A11),0)</f>
        <v>0</v>
      </c>
      <c r="AA59" s="62">
        <f>IF(AND((Armeebogen!E11="Verteidiger von Helms Klamm"),(Armeebogen!C11="Krieger (0)")),(Armeebogen!A11),0)</f>
        <v>0</v>
      </c>
      <c r="AB59" s="62">
        <f>IF(AND((Armeebogen!E11="Waldläufer von Ithilien"),(Armeebogen!D11="Krieger (0)")),(Armeebogen!A11),0)</f>
        <v>0</v>
      </c>
      <c r="AC59" s="52">
        <f>IF(AND((Armeebogen!E11="Angmar"),(Armeebogen!C11="Krieger (0)")),(Armeebogen!A11),0)</f>
        <v>0</v>
      </c>
      <c r="AD59" s="52">
        <f>IF(AND((Armeebogen!E11="Azogs Jäger"),(Armeebogen!C11="Krieger (0)")),(Armeebogen!A11),0)</f>
        <v>0</v>
      </c>
      <c r="AE59" s="52">
        <f>IF(AND((Armeebogen!E11="Azogs Legion"),(Armeebogen!C11="Krieger (0)")),(Armeebogen!A11),0)</f>
        <v>0</v>
      </c>
      <c r="AF59" s="52">
        <f>IF(AND((Armeebogen!E11="Barad-dûr"),(Armeebogen!C11="Krieger (0)")),(Armeebogen!A11),0)</f>
        <v>0</v>
      </c>
      <c r="AG59" s="52">
        <f>IF(AND((Armeebogen!E11="Die Ostlinge"),(Armeebogen!C11="Krieger (0)")),(Armeebogen!A11),0)</f>
        <v>0</v>
      </c>
      <c r="AH59" s="52">
        <f>IF(AND((Armeebogen!E11="Die Schlangenhorde"),(Armeebogen!C11="Krieger (0)")),(Armeebogen!A11),0)</f>
        <v>0</v>
      </c>
      <c r="AI59" s="62">
        <f>IF(AND((Armeebogen!E11="Dunkle Mächte von Dol Guldur"),(Armeebogen!C11="Krieger (0)")),(Armeebogen!A11),0)</f>
        <v>0</v>
      </c>
      <c r="AJ59" s="52">
        <f>IF(AND((Armeebogen!E11="Isengart"),(Armeebogen!C11="Krieger (0)")),(Armeebogen!A11),0)</f>
        <v>0</v>
      </c>
      <c r="AK59" s="52">
        <f>IF(AND((Armeebogen!E45="Isengart"),(Armeebogen!C45="Krieger (0)")),(Armeebogen!A45),0)</f>
        <v>0</v>
      </c>
      <c r="AL59" s="52">
        <f>IF(AND((Armeebogen!E11="Kosaren von Umbar"),(Armeebogen!C11="Krieger (0)")),(Armeebogen!A11),0)</f>
        <v>0</v>
      </c>
      <c r="AM59" s="52">
        <f>IF(AND((Armeebogen!E45="Kosaren von Umbar"),(Armeebogen!C45="Krieger (0)")),(Armeebogen!A45),0)</f>
        <v>0</v>
      </c>
      <c r="AN59" s="52">
        <f>IF(AND((Armeebogen!E11="Mordor"),(Armeebogen!C11="Krieger (0)")),(Armeebogen!A11),0)</f>
        <v>0</v>
      </c>
      <c r="AO59" s="52">
        <f>IF(AND((Armeebogen!E11="Moria"),(Armeebogen!C11="Krieger (0)")),(Armeebogen!A11),0)</f>
        <v>0</v>
      </c>
      <c r="AP59" s="52">
        <f>IF(AND((Armeebogen!E11="Sharkas Abtrünnige"),(Armeebogen!C11="Krieger (0)")),(Armeebogen!A11),0)</f>
        <v>0</v>
      </c>
      <c r="AQ59" s="52">
        <f>IF(AND((Armeebogen!E11="Variags von Khand"),(Armeebogen!C11="Krieger (0)")),(Armeebogen!A11),0)</f>
        <v>0</v>
      </c>
      <c r="AR59" s="52">
        <f>IF(AND((Armeebogen!E11="Weit-Harad"),(Armeebogen!C11="Krieger (0)")),(Armeebogen!A11),0)</f>
        <v>0</v>
      </c>
      <c r="AS59" s="62">
        <f>IF(AND((Armeebogen!E11="Angriff auf Lothlorien"),(Armeebogen!C11="Krieger (0)")),(Armeebogen!A11),0)</f>
        <v>0</v>
      </c>
      <c r="AT59" s="62">
        <f>IF(AND((Armeebogen!E11="Cirith Ungol"),(Armeebogen!C11="Krieger (0)")),(Armeebogen!A11),0)</f>
        <v>0</v>
      </c>
      <c r="AU59" s="52">
        <f>IF(AND((Armeebogen!E11="Das schwarze Tor öffnet sich"),(Armeebogen!C11="Krieger (0)")),(Armeebogen!A11),0)</f>
        <v>0</v>
      </c>
      <c r="AV59" s="52">
        <f>IF(AND((Armeebogen!E11="Heer des Drachenkaisers"),(Armeebogen!C11="Krieger (0)")),(Armeebogen!A11),0)</f>
        <v>0</v>
      </c>
      <c r="AW59" s="62">
        <f>IF(AND((Armeebogen!E11="Die Armee Dunlands"),(Armeebogen!C11="Krieger (0)")),(Armeebogen!A11),0)</f>
        <v>0</v>
      </c>
      <c r="AX59" s="52">
        <v>0.0</v>
      </c>
      <c r="AY59" s="52">
        <f>IF(AND((Armeebogen!E11="Die Strolche des Bosses"),(Armeebogen!C11="Krieger (0)")),(Armeebogen!A11),0)</f>
        <v>0</v>
      </c>
      <c r="AZ59" s="52">
        <f>IF(AND((Armeebogen!E11="Die Tiefen von Moria"),(Armeebogen!C11="Krieger (0)")),(Armeebogen!A11),0)</f>
        <v>0</v>
      </c>
      <c r="BA59" s="62">
        <f>IF(AND((Armeebogen!E11="Die Wölfe Isengarts"),(Armeebogen!C11="Krieger (0)")),(Armeebogen!A11),0)</f>
        <v>0</v>
      </c>
      <c r="BB59" s="62">
        <f>IF(AND((Armeebogen!E11="Die Bösen Wesen des Düsterwaldes"),(Armeebogen!C11="Krieger (0)")),(Armeebogen!A11),0)</f>
        <v>0</v>
      </c>
      <c r="BC59" s="52">
        <f>IF(AND((Armeebogen!E11="Gothmogs Armee"),(Armeebogen!C11="Krieger (0)")),(Armeebogen!A11),0)</f>
        <v>0</v>
      </c>
      <c r="BD59" s="52">
        <f>IF(AND((Armeebogen!E11="Große Armee des Südens"),(Armeebogen!C11="Krieger (0)")),(Armeebogen!A11),0)</f>
        <v>0</v>
      </c>
      <c r="BE59" s="62">
        <f>IF(AND((Armeebogen!E11="Lurtz' Kundschafter"),(Armeebogen!C11="Krieger (0)")),(Armeebogen!A11),0)</f>
        <v>0</v>
      </c>
      <c r="BF59" s="52">
        <f>IF(AND((Armeebogen!E11="Sturm auf Helms Klamm"),(Armeebogen!C11="Krieger (0)")),(Armeebogen!A11),0)</f>
        <v>0</v>
      </c>
      <c r="BG59" s="62">
        <f>IF(AND((Armeebogen!E11="Ugluks Kundschafter"),(Armeebogen!C11="Krieger (0)")),(Armeebogen!A11),0)</f>
        <v>0</v>
      </c>
      <c r="BH59" s="62">
        <f>IF(AND((Armeebogen!E11="Helmswache"),(Armeebogen!C11="Krieger (0)")),(Armeebogen!A11),0)</f>
        <v>0</v>
      </c>
      <c r="BI59" s="45"/>
      <c r="BJ59" s="45"/>
      <c r="BK59" s="45"/>
      <c r="BL59" s="45"/>
      <c r="BM59" s="52">
        <f>IF(AND((Armeebogen!E11="Waldläufer von Ithilien"),(Armeebogen!C11="Krieger (0)")),(Armeebogen!A11),0)</f>
        <v>0</v>
      </c>
      <c r="BN59" s="45"/>
      <c r="BO59" s="45"/>
      <c r="BP59" s="45"/>
      <c r="BQ59" s="45"/>
      <c r="BR59" s="45"/>
      <c r="BS59" s="45"/>
      <c r="BT59" s="52"/>
    </row>
    <row r="60" ht="15.75" customHeight="1">
      <c r="B60" s="52">
        <f>IF(AND((Armeebogen!E12="Armee von See-Stadt"),(Armeebogen!C12="Krieger (0)")),(Armeebogen!A12),0)</f>
        <v>0</v>
      </c>
      <c r="C60" s="52">
        <f>IF(AND((Armeebogen!E12="Arnor"),(Armeebogen!C12="Krieger (0)")),(Armeebogen!A12),0)</f>
        <v>0</v>
      </c>
      <c r="D60" s="52">
        <f>IF(AND((Armeebogen!E12="Bruchtal"),(Armeebogen!C12="Krieger (0)")),(Armeebogen!A12),0)</f>
        <v>0</v>
      </c>
      <c r="E60" s="52">
        <f>IF(AND((Armeebogen!E12="Das Auenland"),(Armeebogen!C12="Krieger (0)")),(Armeebogen!A12),0)</f>
        <v>0</v>
      </c>
      <c r="F60" s="52">
        <f>IF(AND((Armeebogen!E12="Das Königreich von Kazad-dûm"),(Armeebogen!C12="Krieger (0)")),(Armeebogen!A12),0)</f>
        <v>0</v>
      </c>
      <c r="G60" s="52">
        <f>IF(AND((Armeebogen!E12="Die Lehen"),(Armeebogen!C12="Krieger (0)")),(Armeebogen!A12),0)</f>
        <v>0</v>
      </c>
      <c r="H60" s="51">
        <f>IF(AND((Armeebogen!E12="Der wiedereroberte Erebor"),(Armeebogen!C12="Krieger (0)")),(Armeebogen!A12),0)</f>
        <v>0</v>
      </c>
      <c r="I60" s="52">
        <f>IF(AND((Armeebogen!E12="Die Eisenberge"),(Armeebogen!C12="Krieger (0)")),(Armeebogen!A12),0)</f>
        <v>0</v>
      </c>
      <c r="J60" s="51">
        <f>IF(AND((Armeebogen!E12="Garnision von Thal"),(Armeebogen!E12="Krieger (0)")),(Armeebogen!C12),0)</f>
        <v>0</v>
      </c>
      <c r="K60" s="52">
        <f>IF(AND((Armeebogen!E12="Lothlórien"),(Armeebogen!C12="Krieger (0)")),(Armeebogen!A12),0)</f>
        <v>0</v>
      </c>
      <c r="L60" s="52">
        <f>IF(AND((Armeebogen!E12="Minas Tirith"),(Armeebogen!C12="Krieger (0)")),(Armeebogen!A12),0)</f>
        <v>0</v>
      </c>
      <c r="M60" s="52">
        <f>IF(AND((Armeebogen!E12="Númenor"),(Armeebogen!C12="Krieger (0)")),(Armeebogen!A12),0)</f>
        <v>0</v>
      </c>
      <c r="N60" s="52">
        <f>IF(AND((Armeebogen!G12="Rohan:"),(Armeebogen!E12="Krieger (0)")),(Armeebogen!C12),0)</f>
        <v>0</v>
      </c>
      <c r="O60" s="52">
        <f>IF(AND((Armeebogen!E12="Thranduils Hallen"),(Armeebogen!C12="Krieger (0)")),(Armeebogen!A12),0)</f>
        <v>0</v>
      </c>
      <c r="P60" s="45">
        <f>IF(AND((Armeebogen!E12="Überlebende von See-Stadt"),(Armeebogen!C12="Krieger (0)")),(Armeebogen!A12),0)</f>
        <v>0</v>
      </c>
      <c r="Q60" s="62">
        <f>IF(AND((Armeebogen!E12="Die Armee von Thal"),(Armeebogen!C12="Krieger (0)")),(Armeebogen!A12),0)</f>
        <v>0</v>
      </c>
      <c r="R60" s="62">
        <f>IF(AND((Armeebogen!E12="Die Beornings"),(Armeebogen!C12="Krieger (0)")),(Armeebogen!A12),0)</f>
        <v>0</v>
      </c>
      <c r="S60" s="52">
        <f>IF(AND((Armeebogen!E12="Die Menschen des Westens"),(Armeebogen!C12="Krieger (0)")),(Armeebogen!A12),0)</f>
        <v>0</v>
      </c>
      <c r="T60" s="62">
        <f>IF(AND((Armeebogen!E12="Eomers Reiter"),(Armeebogen!C12="Krieger (0)")),(Armeebogen!A12),0)</f>
        <v>0</v>
      </c>
      <c r="U60" s="62">
        <f>IF(AND((Armeebogen!E12="Pfade des Druaden"),(Armeebogen!C12="Krieger (0)")),(Armeebogen!A12),0)</f>
        <v>0</v>
      </c>
      <c r="V60" s="62">
        <f>IF(AND((Armeebogen!E12="Theodens Reiter"),(Armeebogen!C12="Krieger (0)")),(Armeebogen!A12),0)</f>
        <v>0</v>
      </c>
      <c r="W60" s="62">
        <f>IF(AND((Armeebogen!E12="Theodreds Wache"),(Armeebogen!C12="Krieger (0)")),(Armeebogen!A12),0)</f>
        <v>0</v>
      </c>
      <c r="X60" s="52">
        <f>IF(AND((Armeebogen!E12="Verteidiger des Auenlandes"),(Armeebogen!C12="Krieger (0)")),(Armeebogen!A12),0)</f>
        <v>0</v>
      </c>
      <c r="Y60" s="62"/>
      <c r="Z60" s="62">
        <f>IF(AND((Armeebogen!E12="Verteidiger der Erebors"),(Armeebogen!C12="Krieger (0)")),(Armeebogen!A12),0)</f>
        <v>0</v>
      </c>
      <c r="AA60" s="62">
        <f>IF(AND((Armeebogen!E12="Verteidiger von Helms Klamm"),(Armeebogen!C12="Krieger (0)")),(Armeebogen!A12),0)</f>
        <v>0</v>
      </c>
      <c r="AB60" s="62">
        <f>IF(AND((Armeebogen!E12="Waldläufer von Ithilien"),(Armeebogen!D12="Krieger (0)")),(Armeebogen!A12),0)</f>
        <v>0</v>
      </c>
      <c r="AC60" s="52">
        <f>IF(AND((Armeebogen!E12="Angmar"),(Armeebogen!C12="Krieger (0)")),(Armeebogen!A12),0)</f>
        <v>0</v>
      </c>
      <c r="AD60" s="52">
        <f>IF(AND((Armeebogen!E12="Azogs Jäger"),(Armeebogen!C12="Krieger (0)")),(Armeebogen!A12),0)</f>
        <v>0</v>
      </c>
      <c r="AE60" s="52">
        <f>IF(AND((Armeebogen!E12="Azogs Legion"),(Armeebogen!C12="Krieger (0)")),(Armeebogen!A12),0)</f>
        <v>0</v>
      </c>
      <c r="AF60" s="52">
        <f>IF(AND((Armeebogen!E12="Barad-dûr"),(Armeebogen!C12="Krieger (0)")),(Armeebogen!A12),0)</f>
        <v>0</v>
      </c>
      <c r="AG60" s="52">
        <f>IF(AND((Armeebogen!E12="Die Ostlinge"),(Armeebogen!C12="Krieger (0)")),(Armeebogen!A12),0)</f>
        <v>0</v>
      </c>
      <c r="AH60" s="52">
        <f>IF(AND((Armeebogen!E12="Die Schlangenhorde"),(Armeebogen!C12="Krieger (0)")),(Armeebogen!A12),0)</f>
        <v>0</v>
      </c>
      <c r="AI60" s="62">
        <f>IF(AND((Armeebogen!E12="Dunkle Mächte von Dol Guldur"),(Armeebogen!C12="Krieger (0)")),(Armeebogen!A12),0)</f>
        <v>0</v>
      </c>
      <c r="AJ60" s="52">
        <f>IF(AND((Armeebogen!E12="Isengart"),(Armeebogen!C12="Krieger (0)")),(Armeebogen!A12),0)</f>
        <v>0</v>
      </c>
      <c r="AK60" s="52">
        <f>IF(AND((Armeebogen!E46="Isengart"),(Armeebogen!C46="Krieger (0)")),(Armeebogen!A46),0)</f>
        <v>0</v>
      </c>
      <c r="AL60" s="52">
        <f>IF(AND((Armeebogen!E12="Kosaren von Umbar"),(Armeebogen!C12="Krieger (0)")),(Armeebogen!A12),0)</f>
        <v>0</v>
      </c>
      <c r="AM60" s="52">
        <f>IF(AND((Armeebogen!E46="Kosaren von Umbar"),(Armeebogen!C46="Krieger (0)")),(Armeebogen!A46),0)</f>
        <v>0</v>
      </c>
      <c r="AN60" s="52">
        <f>IF(AND((Armeebogen!E12="Mordor"),(Armeebogen!C12="Krieger (0)")),(Armeebogen!A12),0)</f>
        <v>0</v>
      </c>
      <c r="AO60" s="52">
        <f>IF(AND((Armeebogen!E12="Moria"),(Armeebogen!C12="Krieger (0)")),(Armeebogen!A12),0)</f>
        <v>0</v>
      </c>
      <c r="AP60" s="52">
        <f>IF(AND((Armeebogen!E12="Sharkas Abtrünnige"),(Armeebogen!C12="Krieger (0)")),(Armeebogen!A12),0)</f>
        <v>0</v>
      </c>
      <c r="AQ60" s="52">
        <f>IF(AND((Armeebogen!E12="Variags von Khand"),(Armeebogen!C12="Krieger (0)")),(Armeebogen!A12),0)</f>
        <v>0</v>
      </c>
      <c r="AR60" s="52">
        <f>IF(AND((Armeebogen!E12="Weit-Harad"),(Armeebogen!C12="Krieger (0)")),(Armeebogen!A12),0)</f>
        <v>0</v>
      </c>
      <c r="AS60" s="62">
        <f>IF(AND((Armeebogen!E12="Angriff auf Lothlorien"),(Armeebogen!C12="Krieger (0)")),(Armeebogen!A12),0)</f>
        <v>0</v>
      </c>
      <c r="AT60" s="62">
        <f>IF(AND((Armeebogen!E12="Cirith Ungol"),(Armeebogen!C12="Krieger (0)")),(Armeebogen!A12),0)</f>
        <v>0</v>
      </c>
      <c r="AU60" s="52">
        <f>IF(AND((Armeebogen!E12="Das schwarze Tor öffnet sich"),(Armeebogen!C12="Krieger (0)")),(Armeebogen!A12),0)</f>
        <v>0</v>
      </c>
      <c r="AV60" s="52">
        <f>IF(AND((Armeebogen!E12="Heer des Drachenkaisers"),(Armeebogen!C12="Krieger (0)")),(Armeebogen!A12),0)</f>
        <v>0</v>
      </c>
      <c r="AW60" s="62">
        <f>IF(AND((Armeebogen!E12="Die Armee Dunlands"),(Armeebogen!C12="Krieger (0)")),(Armeebogen!A12),0)</f>
        <v>0</v>
      </c>
      <c r="AX60" s="52">
        <v>0.0</v>
      </c>
      <c r="AY60" s="52">
        <f>IF(AND((Armeebogen!E12="Die Strolche des Bosses"),(Armeebogen!C12="Krieger (0)")),(Armeebogen!A12),0)</f>
        <v>0</v>
      </c>
      <c r="AZ60" s="52">
        <f>IF(AND((Armeebogen!E12="Die Tiefen von Moria"),(Armeebogen!C12="Krieger (0)")),(Armeebogen!A12),0)</f>
        <v>0</v>
      </c>
      <c r="BA60" s="62">
        <f>IF(AND((Armeebogen!E12="Die Wölfe Isengarts"),(Armeebogen!C12="Krieger (0)")),(Armeebogen!A12),0)</f>
        <v>0</v>
      </c>
      <c r="BB60" s="62">
        <f>IF(AND((Armeebogen!E12="Die Bösen Wesen des Düsterwaldes"),(Armeebogen!C12="Krieger (0)")),(Armeebogen!A12),0)</f>
        <v>0</v>
      </c>
      <c r="BC60" s="52">
        <f>IF(AND((Armeebogen!E12="Gothmogs Armee"),(Armeebogen!C12="Krieger (0)")),(Armeebogen!A12),0)</f>
        <v>0</v>
      </c>
      <c r="BD60" s="52">
        <f>IF(AND((Armeebogen!E12="Große Armee des Südens"),(Armeebogen!C12="Krieger (0)")),(Armeebogen!A12),0)</f>
        <v>0</v>
      </c>
      <c r="BE60" s="62">
        <f>IF(AND((Armeebogen!E12="Lurtz' Kundschafter"),(Armeebogen!C12="Krieger (0)")),(Armeebogen!A12),0)</f>
        <v>0</v>
      </c>
      <c r="BF60" s="52">
        <f>IF(AND((Armeebogen!E12="Sturm auf Helms Klamm"),(Armeebogen!C12="Krieger (0)")),(Armeebogen!A12),0)</f>
        <v>0</v>
      </c>
      <c r="BG60" s="62">
        <f>IF(AND((Armeebogen!E12="Ugluks Kundschafter"),(Armeebogen!C12="Krieger (0)")),(Armeebogen!A12),0)</f>
        <v>0</v>
      </c>
      <c r="BH60" s="62">
        <f>IF(AND((Armeebogen!E12="Helmswache"),(Armeebogen!C12="Krieger (0)")),(Armeebogen!A12),0)</f>
        <v>0</v>
      </c>
      <c r="BI60" s="45"/>
      <c r="BJ60" s="45"/>
      <c r="BK60" s="45"/>
      <c r="BL60" s="45"/>
      <c r="BM60" s="52">
        <f>IF(AND((Armeebogen!E12="Waldläufer von Ithilien"),(Armeebogen!C12="Krieger (0)")),(Armeebogen!A12),0)</f>
        <v>0</v>
      </c>
      <c r="BN60" s="45"/>
      <c r="BO60" s="45"/>
      <c r="BP60" s="45"/>
      <c r="BQ60" s="45"/>
      <c r="BR60" s="45"/>
      <c r="BS60" s="45"/>
      <c r="BT60" s="52"/>
    </row>
    <row r="61" ht="15.75" customHeight="1">
      <c r="B61" s="52">
        <f>IF(AND((Armeebogen!E13="Armee von See-Stadt"),(Armeebogen!C13="Krieger (0)")),(Armeebogen!A13),0)</f>
        <v>0</v>
      </c>
      <c r="C61" s="52">
        <f>IF(AND((Armeebogen!E13="Arnor"),(Armeebogen!C13="Krieger (0)")),(Armeebogen!A13),0)</f>
        <v>0</v>
      </c>
      <c r="D61" s="52">
        <f>IF(AND((Armeebogen!E13="Bruchtal"),(Armeebogen!C13="Krieger (0)")),(Armeebogen!A13),0)</f>
        <v>0</v>
      </c>
      <c r="E61" s="52">
        <f>IF(AND((Armeebogen!E13="Das Auenland"),(Armeebogen!C13="Krieger (0)")),(Armeebogen!A13),0)</f>
        <v>0</v>
      </c>
      <c r="F61" s="52">
        <f>IF(AND((Armeebogen!E13="Das Königreich von Kazad-dûm"),(Armeebogen!C13="Krieger (0)")),(Armeebogen!A13),0)</f>
        <v>0</v>
      </c>
      <c r="G61" s="52">
        <f>IF(AND((Armeebogen!E13="Die Lehen"),(Armeebogen!C13="Krieger (0)")),(Armeebogen!A13),0)</f>
        <v>0</v>
      </c>
      <c r="H61" s="51">
        <f>IF(AND((Armeebogen!E13="Der wiedereroberte Erebor"),(Armeebogen!C13="Krieger (0)")),(Armeebogen!A13),0)</f>
        <v>0</v>
      </c>
      <c r="I61" s="52">
        <f>IF(AND((Armeebogen!E13="Die Eisenberge"),(Armeebogen!C13="Krieger (0)")),(Armeebogen!A13),0)</f>
        <v>0</v>
      </c>
      <c r="J61" s="51">
        <f>IF(AND((Armeebogen!E13="Garnision von Thal"),(Armeebogen!E13="Krieger (0)")),(Armeebogen!C13),0)</f>
        <v>0</v>
      </c>
      <c r="K61" s="52">
        <f>IF(AND((Armeebogen!E13="Lothlórien"),(Armeebogen!C13="Krieger (0)")),(Armeebogen!A13),0)</f>
        <v>0</v>
      </c>
      <c r="L61" s="52">
        <f>IF(AND((Armeebogen!E13="Minas Tirith"),(Armeebogen!C13="Krieger (0)")),(Armeebogen!A13),0)</f>
        <v>0</v>
      </c>
      <c r="M61" s="52">
        <f>IF(AND((Armeebogen!E13="Númenor"),(Armeebogen!C13="Krieger (0)")),(Armeebogen!A13),0)</f>
        <v>0</v>
      </c>
      <c r="N61" s="52">
        <f>IF(AND((Armeebogen!G13="Rohan:"),(Armeebogen!E13="Krieger (0)")),(Armeebogen!C13),0)</f>
        <v>0</v>
      </c>
      <c r="O61" s="52">
        <f>IF(AND((Armeebogen!E13="Thranduils Hallen"),(Armeebogen!C13="Krieger (0)")),(Armeebogen!A13),0)</f>
        <v>0</v>
      </c>
      <c r="P61" s="45">
        <f>IF(AND((Armeebogen!E13="Überlebende von See-Stadt"),(Armeebogen!C13="Krieger (0)")),(Armeebogen!A13),0)</f>
        <v>0</v>
      </c>
      <c r="Q61" s="62">
        <f>IF(AND((Armeebogen!E13="Die Armee von Thal"),(Armeebogen!C13="Krieger (0)")),(Armeebogen!A13),0)</f>
        <v>0</v>
      </c>
      <c r="R61" s="62">
        <f>IF(AND((Armeebogen!E13="Die Beornings"),(Armeebogen!C13="Krieger (0)")),(Armeebogen!A13),0)</f>
        <v>0</v>
      </c>
      <c r="S61" s="52">
        <f>IF(AND((Armeebogen!E13="Die Menschen des Westens"),(Armeebogen!C13="Krieger (0)")),(Armeebogen!A13),0)</f>
        <v>0</v>
      </c>
      <c r="T61" s="62">
        <f>IF(AND((Armeebogen!E13="Eomers Reiter"),(Armeebogen!C13="Krieger (0)")),(Armeebogen!A13),0)</f>
        <v>0</v>
      </c>
      <c r="U61" s="62">
        <f>IF(AND((Armeebogen!E13="Pfade des Druaden"),(Armeebogen!C13="Krieger (0)")),(Armeebogen!A13),0)</f>
        <v>0</v>
      </c>
      <c r="V61" s="62">
        <f>IF(AND((Armeebogen!E13="Theodens Reiter"),(Armeebogen!C13="Krieger (0)")),(Armeebogen!A13),0)</f>
        <v>0</v>
      </c>
      <c r="W61" s="62">
        <f>IF(AND((Armeebogen!E13="Theodreds Wache"),(Armeebogen!C13="Krieger (0)")),(Armeebogen!A13),0)</f>
        <v>0</v>
      </c>
      <c r="X61" s="52">
        <f>IF(AND((Armeebogen!E13="Verteidiger des Auenlandes"),(Armeebogen!C13="Krieger (0)")),(Armeebogen!A13),0)</f>
        <v>0</v>
      </c>
      <c r="Y61" s="62"/>
      <c r="Z61" s="62">
        <f>IF(AND((Armeebogen!E13="Verteidiger der Erebors"),(Armeebogen!C13="Krieger (0)")),(Armeebogen!A13),0)</f>
        <v>0</v>
      </c>
      <c r="AA61" s="62">
        <f>IF(AND((Armeebogen!E13="Verteidiger von Helms Klamm"),(Armeebogen!C13="Krieger (0)")),(Armeebogen!A13),0)</f>
        <v>0</v>
      </c>
      <c r="AB61" s="62">
        <f>IF(AND((Armeebogen!E13="Waldläufer von Ithilien"),(Armeebogen!D13="Krieger (0)")),(Armeebogen!A13),0)</f>
        <v>0</v>
      </c>
      <c r="AC61" s="52">
        <f>IF(AND((Armeebogen!E13="Angmar"),(Armeebogen!C13="Krieger (0)")),(Armeebogen!A13),0)</f>
        <v>0</v>
      </c>
      <c r="AD61" s="52">
        <f>IF(AND((Armeebogen!E13="Azogs Jäger"),(Armeebogen!C13="Krieger (0)")),(Armeebogen!A13),0)</f>
        <v>0</v>
      </c>
      <c r="AE61" s="52">
        <f>IF(AND((Armeebogen!E13="Azogs Legion"),(Armeebogen!C13="Krieger (0)")),(Armeebogen!A13),0)</f>
        <v>0</v>
      </c>
      <c r="AF61" s="52">
        <f>IF(AND((Armeebogen!E13="Barad-dûr"),(Armeebogen!C13="Krieger (0)")),(Armeebogen!A13),0)</f>
        <v>0</v>
      </c>
      <c r="AG61" s="52">
        <f>IF(AND((Armeebogen!E13="Die Ostlinge"),(Armeebogen!C13="Krieger (0)")),(Armeebogen!A13),0)</f>
        <v>0</v>
      </c>
      <c r="AH61" s="52">
        <f>IF(AND((Armeebogen!E13="Die Schlangenhorde"),(Armeebogen!C13="Krieger (0)")),(Armeebogen!A13),0)</f>
        <v>0</v>
      </c>
      <c r="AI61" s="62">
        <f>IF(AND((Armeebogen!E13="Dunkle Mächte von Dol Guldur"),(Armeebogen!C13="Krieger (0)")),(Armeebogen!A13),0)</f>
        <v>0</v>
      </c>
      <c r="AJ61" s="52">
        <f>IF(AND((Armeebogen!E13="Isengart"),(Armeebogen!C13="Krieger (0)")),(Armeebogen!A13),0)</f>
        <v>0</v>
      </c>
      <c r="AK61" s="52">
        <f>IF(AND((Armeebogen!E47="Isengart"),(Armeebogen!C47="Krieger (0)")),(Armeebogen!A47),0)</f>
        <v>0</v>
      </c>
      <c r="AL61" s="52">
        <f>IF(AND((Armeebogen!E13="Kosaren von Umbar"),(Armeebogen!C13="Krieger (0)")),(Armeebogen!A13),0)</f>
        <v>0</v>
      </c>
      <c r="AM61" s="52">
        <f>IF(AND((Armeebogen!E47="Kosaren von Umbar"),(Armeebogen!C47="Krieger (0)")),(Armeebogen!A47),0)</f>
        <v>0</v>
      </c>
      <c r="AN61" s="52">
        <f>IF(AND((Armeebogen!E13="Mordor"),(Armeebogen!C13="Krieger (0)")),(Armeebogen!A13),0)</f>
        <v>0</v>
      </c>
      <c r="AO61" s="52">
        <f>IF(AND((Armeebogen!E13="Moria"),(Armeebogen!C13="Krieger (0)")),(Armeebogen!A13),0)</f>
        <v>0</v>
      </c>
      <c r="AP61" s="52">
        <f>IF(AND((Armeebogen!E13="Sharkas Abtrünnige"),(Armeebogen!C13="Krieger (0)")),(Armeebogen!A13),0)</f>
        <v>0</v>
      </c>
      <c r="AQ61" s="52">
        <f>IF(AND((Armeebogen!E13="Variags von Khand"),(Armeebogen!C13="Krieger (0)")),(Armeebogen!A13),0)</f>
        <v>0</v>
      </c>
      <c r="AR61" s="52">
        <f>IF(AND((Armeebogen!E13="Weit-Harad"),(Armeebogen!C13="Krieger (0)")),(Armeebogen!A13),0)</f>
        <v>0</v>
      </c>
      <c r="AS61" s="62">
        <f>IF(AND((Armeebogen!E13="Angriff auf Lothlorien"),(Armeebogen!C13="Krieger (0)")),(Armeebogen!A13),0)</f>
        <v>0</v>
      </c>
      <c r="AT61" s="62">
        <f>IF(AND((Armeebogen!E13="Cirith Ungol"),(Armeebogen!C13="Krieger (0)")),(Armeebogen!A13),0)</f>
        <v>0</v>
      </c>
      <c r="AU61" s="52">
        <f>IF(AND((Armeebogen!E13="Das schwarze Tor öffnet sich"),(Armeebogen!C13="Krieger (0)")),(Armeebogen!A13),0)</f>
        <v>0</v>
      </c>
      <c r="AV61" s="52">
        <f>IF(AND((Armeebogen!E13="Heer des Drachenkaisers"),(Armeebogen!C13="Krieger (0)")),(Armeebogen!A13),0)</f>
        <v>0</v>
      </c>
      <c r="AW61" s="62">
        <f>IF(AND((Armeebogen!E13="Die Armee Dunlands"),(Armeebogen!C13="Krieger (0)")),(Armeebogen!A13),0)</f>
        <v>0</v>
      </c>
      <c r="AX61" s="52">
        <v>0.0</v>
      </c>
      <c r="AY61" s="52">
        <f>IF(AND((Armeebogen!E13="Die Strolche des Bosses"),(Armeebogen!C13="Krieger (0)")),(Armeebogen!A13),0)</f>
        <v>0</v>
      </c>
      <c r="AZ61" s="52">
        <f>IF(AND((Armeebogen!E13="Die Tiefen von Moria"),(Armeebogen!C13="Krieger (0)")),(Armeebogen!A13),0)</f>
        <v>0</v>
      </c>
      <c r="BA61" s="62">
        <f>IF(AND((Armeebogen!E13="Die Wölfe Isengarts"),(Armeebogen!C13="Krieger (0)")),(Armeebogen!A13),0)</f>
        <v>0</v>
      </c>
      <c r="BB61" s="62">
        <f>IF(AND((Armeebogen!E13="Die Bösen Wesen des Düsterwaldes"),(Armeebogen!C13="Krieger (0)")),(Armeebogen!A13),0)</f>
        <v>0</v>
      </c>
      <c r="BC61" s="52">
        <f>IF(AND((Armeebogen!E13="Gothmogs Armee"),(Armeebogen!C13="Krieger (0)")),(Armeebogen!A13),0)</f>
        <v>0</v>
      </c>
      <c r="BD61" s="52">
        <f>IF(AND((Armeebogen!E13="Große Armee des Südens"),(Armeebogen!C13="Krieger (0)")),(Armeebogen!A13),0)</f>
        <v>0</v>
      </c>
      <c r="BE61" s="62">
        <f>IF(AND((Armeebogen!E13="Lurtz' Kundschafter"),(Armeebogen!C13="Krieger (0)")),(Armeebogen!A13),0)</f>
        <v>0</v>
      </c>
      <c r="BF61" s="52">
        <f>IF(AND((Armeebogen!E13="Sturm auf Helms Klamm"),(Armeebogen!C13="Krieger (0)")),(Armeebogen!A13),0)</f>
        <v>0</v>
      </c>
      <c r="BG61" s="62">
        <f>IF(AND((Armeebogen!E13="Ugluks Kundschafter"),(Armeebogen!C13="Krieger (0)")),(Armeebogen!A13),0)</f>
        <v>0</v>
      </c>
      <c r="BH61" s="62">
        <f>IF(AND((Armeebogen!E13="Helmswache"),(Armeebogen!C13="Krieger (0)")),(Armeebogen!A13),0)</f>
        <v>0</v>
      </c>
      <c r="BI61" s="45"/>
      <c r="BJ61" s="45"/>
      <c r="BK61" s="45"/>
      <c r="BL61" s="45"/>
      <c r="BM61" s="52">
        <f>IF(AND((Armeebogen!E13="Waldläufer von Ithilien"),(Armeebogen!C13="Krieger (0)")),(Armeebogen!A13),0)</f>
        <v>0</v>
      </c>
      <c r="BN61" s="45"/>
      <c r="BO61" s="45"/>
      <c r="BP61" s="45"/>
      <c r="BQ61" s="45"/>
      <c r="BR61" s="45"/>
      <c r="BS61" s="45"/>
      <c r="BT61" s="52"/>
    </row>
    <row r="62" ht="15.75" customHeight="1">
      <c r="B62" s="52">
        <f>IF(AND((Armeebogen!E14="Armee von See-Stadt"),(Armeebogen!C14="Krieger (0)")),(Armeebogen!A14),0)</f>
        <v>0</v>
      </c>
      <c r="C62" s="52">
        <f>IF(AND((Armeebogen!E14="Arnor"),(Armeebogen!C14="Krieger (0)")),(Armeebogen!A14),0)</f>
        <v>0</v>
      </c>
      <c r="D62" s="52">
        <f>IF(AND((Armeebogen!E14="Bruchtal"),(Armeebogen!C14="Krieger (0)")),(Armeebogen!A14),0)</f>
        <v>0</v>
      </c>
      <c r="E62" s="52">
        <f>IF(AND((Armeebogen!E14="Das Auenland"),(Armeebogen!C14="Krieger (0)")),(Armeebogen!A14),0)</f>
        <v>0</v>
      </c>
      <c r="F62" s="52">
        <f>IF(AND((Armeebogen!E14="Das Königreich von Kazad-dûm"),(Armeebogen!C14="Krieger (0)")),(Armeebogen!A14),0)</f>
        <v>0</v>
      </c>
      <c r="G62" s="52">
        <f>IF(AND((Armeebogen!E14="Die Lehen"),(Armeebogen!C14="Krieger (0)")),(Armeebogen!A14),0)</f>
        <v>0</v>
      </c>
      <c r="H62" s="51">
        <f>IF(AND((Armeebogen!E14="Der wiedereroberte Erebor"),(Armeebogen!C14="Krieger (0)")),(Armeebogen!A14),0)</f>
        <v>0</v>
      </c>
      <c r="I62" s="52">
        <f>IF(AND((Armeebogen!E14="Die Eisenberge"),(Armeebogen!C14="Krieger (0)")),(Armeebogen!A14),0)</f>
        <v>0</v>
      </c>
      <c r="J62" s="51">
        <f>IF(AND((Armeebogen!E14="Garnision von Thal"),(Armeebogen!E14="Krieger (0)")),(Armeebogen!C14),0)</f>
        <v>0</v>
      </c>
      <c r="K62" s="52">
        <f>IF(AND((Armeebogen!E14="Lothlórien"),(Armeebogen!C14="Krieger (0)")),(Armeebogen!A14),0)</f>
        <v>0</v>
      </c>
      <c r="L62" s="52">
        <f>IF(AND((Armeebogen!E14="Minas Tirith"),(Armeebogen!C14="Krieger (0)")),(Armeebogen!A14),0)</f>
        <v>0</v>
      </c>
      <c r="M62" s="52">
        <f>IF(AND((Armeebogen!E14="Númenor"),(Armeebogen!C14="Krieger (0)")),(Armeebogen!A14),0)</f>
        <v>0</v>
      </c>
      <c r="N62" s="52">
        <f>IF(AND((Armeebogen!G14="Rohan:"),(Armeebogen!E14="Krieger (0)")),(Armeebogen!C14),0)</f>
        <v>0</v>
      </c>
      <c r="O62" s="52">
        <f>IF(AND((Armeebogen!E14="Thranduils Hallen"),(Armeebogen!C14="Krieger (0)")),(Armeebogen!A14),0)</f>
        <v>0</v>
      </c>
      <c r="P62" s="45">
        <f>IF(AND((Armeebogen!E14="Überlebende von See-Stadt"),(Armeebogen!C14="Krieger (0)")),(Armeebogen!A14),0)</f>
        <v>0</v>
      </c>
      <c r="Q62" s="62">
        <f>IF(AND((Armeebogen!E14="Die Armee von Thal"),(Armeebogen!C14="Krieger (0)")),(Armeebogen!A14),0)</f>
        <v>0</v>
      </c>
      <c r="R62" s="62">
        <f>IF(AND((Armeebogen!E14="Die Beornings"),(Armeebogen!C14="Krieger (0)")),(Armeebogen!A14),0)</f>
        <v>0</v>
      </c>
      <c r="S62" s="52">
        <f>IF(AND((Armeebogen!E14="Die Menschen des Westens"),(Armeebogen!C14="Krieger (0)")),(Armeebogen!A14),0)</f>
        <v>0</v>
      </c>
      <c r="T62" s="62">
        <f>IF(AND((Armeebogen!E14="Eomers Reiter"),(Armeebogen!C14="Krieger (0)")),(Armeebogen!A14),0)</f>
        <v>0</v>
      </c>
      <c r="U62" s="62">
        <f>IF(AND((Armeebogen!E14="Pfade des Druaden"),(Armeebogen!C14="Krieger (0)")),(Armeebogen!A14),0)</f>
        <v>0</v>
      </c>
      <c r="V62" s="62">
        <f>IF(AND((Armeebogen!E14="Theodens Reiter"),(Armeebogen!C14="Krieger (0)")),(Armeebogen!A14),0)</f>
        <v>0</v>
      </c>
      <c r="W62" s="62">
        <f>IF(AND((Armeebogen!E14="Theodreds Wache"),(Armeebogen!C14="Krieger (0)")),(Armeebogen!A14),0)</f>
        <v>0</v>
      </c>
      <c r="X62" s="52">
        <f>IF(AND((Armeebogen!E14="Verteidiger des Auenlandes"),(Armeebogen!C14="Krieger (0)")),(Armeebogen!A14),0)</f>
        <v>0</v>
      </c>
      <c r="Y62" s="62"/>
      <c r="Z62" s="62">
        <f>IF(AND((Armeebogen!E14="Verteidiger der Erebors"),(Armeebogen!C14="Krieger (0)")),(Armeebogen!A14),0)</f>
        <v>0</v>
      </c>
      <c r="AA62" s="62">
        <f>IF(AND((Armeebogen!E14="Verteidiger von Helms Klamm"),(Armeebogen!C14="Krieger (0)")),(Armeebogen!A14),0)</f>
        <v>0</v>
      </c>
      <c r="AB62" s="62">
        <f>IF(AND((Armeebogen!E14="Waldläufer von Ithilien"),(Armeebogen!D14="Krieger (0)")),(Armeebogen!A14),0)</f>
        <v>0</v>
      </c>
      <c r="AC62" s="52">
        <f>IF(AND((Armeebogen!E14="Angmar"),(Armeebogen!C14="Krieger (0)")),(Armeebogen!A14),0)</f>
        <v>0</v>
      </c>
      <c r="AD62" s="52">
        <f>IF(AND((Armeebogen!E14="Azogs Jäger"),(Armeebogen!C14="Krieger (0)")),(Armeebogen!A14),0)</f>
        <v>0</v>
      </c>
      <c r="AE62" s="52">
        <f>IF(AND((Armeebogen!E14="Azogs Legion"),(Armeebogen!C14="Krieger (0)")),(Armeebogen!A14),0)</f>
        <v>0</v>
      </c>
      <c r="AF62" s="52">
        <f>IF(AND((Armeebogen!E14="Barad-dûr"),(Armeebogen!C14="Krieger (0)")),(Armeebogen!A14),0)</f>
        <v>0</v>
      </c>
      <c r="AG62" s="52">
        <f>IF(AND((Armeebogen!E14="Die Ostlinge"),(Armeebogen!C14="Krieger (0)")),(Armeebogen!A14),0)</f>
        <v>0</v>
      </c>
      <c r="AH62" s="52">
        <f>IF(AND((Armeebogen!E14="Die Schlangenhorde"),(Armeebogen!C14="Krieger (0)")),(Armeebogen!A14),0)</f>
        <v>0</v>
      </c>
      <c r="AI62" s="62">
        <f>IF(AND((Armeebogen!E14="Dunkle Mächte von Dol Guldur"),(Armeebogen!C14="Krieger (0)")),(Armeebogen!A14),0)</f>
        <v>0</v>
      </c>
      <c r="AJ62" s="52">
        <f>IF(AND((Armeebogen!E14="Isengart"),(Armeebogen!C14="Krieger (0)")),(Armeebogen!A14),0)</f>
        <v>0</v>
      </c>
      <c r="AK62" s="52">
        <f>IF(AND((Armeebogen!E48="Isengart"),(Armeebogen!C48="Krieger (0)")),(Armeebogen!A48),0)</f>
        <v>0</v>
      </c>
      <c r="AL62" s="52">
        <f>IF(AND((Armeebogen!E14="Kosaren von Umbar"),(Armeebogen!C14="Krieger (0)")),(Armeebogen!A14),0)</f>
        <v>0</v>
      </c>
      <c r="AM62" s="52">
        <f>IF(AND((Armeebogen!E48="Kosaren von Umbar"),(Armeebogen!C48="Krieger (0)")),(Armeebogen!A48),0)</f>
        <v>0</v>
      </c>
      <c r="AN62" s="52">
        <f>IF(AND((Armeebogen!E14="Mordor"),(Armeebogen!C14="Krieger (0)")),(Armeebogen!A14),0)</f>
        <v>0</v>
      </c>
      <c r="AO62" s="52">
        <f>IF(AND((Armeebogen!E14="Moria"),(Armeebogen!C14="Krieger (0)")),(Armeebogen!A14),0)</f>
        <v>0</v>
      </c>
      <c r="AP62" s="52">
        <f>IF(AND((Armeebogen!E14="Sharkas Abtrünnige"),(Armeebogen!C14="Krieger (0)")),(Armeebogen!A14),0)</f>
        <v>0</v>
      </c>
      <c r="AQ62" s="52">
        <f>IF(AND((Armeebogen!E14="Variags von Khand"),(Armeebogen!C14="Krieger (0)")),(Armeebogen!A14),0)</f>
        <v>0</v>
      </c>
      <c r="AR62" s="52">
        <f>IF(AND((Armeebogen!E14="Weit-Harad"),(Armeebogen!C14="Krieger (0)")),(Armeebogen!A14),0)</f>
        <v>0</v>
      </c>
      <c r="AS62" s="62">
        <f>IF(AND((Armeebogen!E14="Angriff auf Lothlorien"),(Armeebogen!C14="Krieger (0)")),(Armeebogen!A14),0)</f>
        <v>0</v>
      </c>
      <c r="AT62" s="62">
        <f>IF(AND((Armeebogen!E14="Cirith Ungol"),(Armeebogen!C14="Krieger (0)")),(Armeebogen!A14),0)</f>
        <v>0</v>
      </c>
      <c r="AU62" s="52">
        <f>IF(AND((Armeebogen!E14="Das schwarze Tor öffnet sich"),(Armeebogen!C14="Krieger (0)")),(Armeebogen!A14),0)</f>
        <v>0</v>
      </c>
      <c r="AV62" s="52">
        <f>IF(AND((Armeebogen!E14="Heer des Drachenkaisers"),(Armeebogen!C14="Krieger (0)")),(Armeebogen!A14),0)</f>
        <v>0</v>
      </c>
      <c r="AW62" s="62">
        <f>IF(AND((Armeebogen!E14="Die Armee Dunlands"),(Armeebogen!C14="Krieger (0)")),(Armeebogen!A14),0)</f>
        <v>0</v>
      </c>
      <c r="AX62" s="52">
        <v>0.0</v>
      </c>
      <c r="AY62" s="52">
        <f>IF(AND((Armeebogen!E14="Die Strolche des Bosses"),(Armeebogen!C14="Krieger (0)")),(Armeebogen!A14),0)</f>
        <v>0</v>
      </c>
      <c r="AZ62" s="52">
        <f>IF(AND((Armeebogen!E14="Die Tiefen von Moria"),(Armeebogen!C14="Krieger (0)")),(Armeebogen!A14),0)</f>
        <v>0</v>
      </c>
      <c r="BA62" s="62">
        <f>IF(AND((Armeebogen!E14="Die Wölfe Isengarts"),(Armeebogen!C14="Krieger (0)")),(Armeebogen!A14),0)</f>
        <v>0</v>
      </c>
      <c r="BB62" s="62">
        <f>IF(AND((Armeebogen!E14="Die Bösen Wesen des Düsterwaldes"),(Armeebogen!C14="Krieger (0)")),(Armeebogen!A14),0)</f>
        <v>0</v>
      </c>
      <c r="BC62" s="52">
        <f>IF(AND((Armeebogen!E14="Gothmogs Armee"),(Armeebogen!C14="Krieger (0)")),(Armeebogen!A14),0)</f>
        <v>0</v>
      </c>
      <c r="BD62" s="52">
        <f>IF(AND((Armeebogen!E14="Große Armee des Südens"),(Armeebogen!C14="Krieger (0)")),(Armeebogen!A14),0)</f>
        <v>0</v>
      </c>
      <c r="BE62" s="62">
        <f>IF(AND((Armeebogen!E14="Lurtz' Kundschafter"),(Armeebogen!C14="Krieger (0)")),(Armeebogen!A14),0)</f>
        <v>0</v>
      </c>
      <c r="BF62" s="52">
        <f>IF(AND((Armeebogen!E14="Sturm auf Helms Klamm"),(Armeebogen!C14="Krieger (0)")),(Armeebogen!A14),0)</f>
        <v>0</v>
      </c>
      <c r="BG62" s="62">
        <f>IF(AND((Armeebogen!E14="Ugluks Kundschafter"),(Armeebogen!C14="Krieger (0)")),(Armeebogen!A14),0)</f>
        <v>0</v>
      </c>
      <c r="BH62" s="62">
        <f>IF(AND((Armeebogen!E14="Helmswache"),(Armeebogen!C14="Krieger (0)")),(Armeebogen!A14),0)</f>
        <v>0</v>
      </c>
      <c r="BI62" s="45"/>
      <c r="BJ62" s="45"/>
      <c r="BK62" s="45"/>
      <c r="BL62" s="45"/>
      <c r="BM62" s="52">
        <f>IF(AND((Armeebogen!E14="Waldläufer von Ithilien"),(Armeebogen!C14="Krieger (0)")),(Armeebogen!A14),0)</f>
        <v>0</v>
      </c>
      <c r="BN62" s="45"/>
      <c r="BO62" s="45"/>
      <c r="BP62" s="45"/>
      <c r="BQ62" s="45"/>
      <c r="BR62" s="45"/>
      <c r="BS62" s="45"/>
      <c r="BT62" s="52"/>
    </row>
    <row r="63" ht="15.75" customHeight="1">
      <c r="B63" s="52">
        <f>IF(AND((Armeebogen!E15="Armee von See-Stadt"),(Armeebogen!C15="Krieger (0)")),(Armeebogen!A15),0)</f>
        <v>0</v>
      </c>
      <c r="C63" s="52">
        <f>IF(AND((Armeebogen!E15="Arnor"),(Armeebogen!C15="Krieger (0)")),(Armeebogen!A15),0)</f>
        <v>0</v>
      </c>
      <c r="D63" s="52">
        <f>IF(AND((Armeebogen!E15="Bruchtal"),(Armeebogen!C15="Krieger (0)")),(Armeebogen!A15),0)</f>
        <v>0</v>
      </c>
      <c r="E63" s="52">
        <f>IF(AND((Armeebogen!E15="Das Auenland"),(Armeebogen!C15="Krieger (0)")),(Armeebogen!A15),0)</f>
        <v>0</v>
      </c>
      <c r="F63" s="52">
        <f>IF(AND((Armeebogen!E15="Das Königreich von Kazad-dûm"),(Armeebogen!C15="Krieger (0)")),(Armeebogen!A15),0)</f>
        <v>0</v>
      </c>
      <c r="G63" s="52">
        <f>IF(AND((Armeebogen!E15="Die Lehen"),(Armeebogen!C15="Krieger (0)")),(Armeebogen!A15),0)</f>
        <v>0</v>
      </c>
      <c r="H63" s="51">
        <f>IF(AND((Armeebogen!E15="Der wiedereroberte Erebor"),(Armeebogen!C15="Krieger (0)")),(Armeebogen!A15),0)</f>
        <v>0</v>
      </c>
      <c r="I63" s="52">
        <f>IF(AND((Armeebogen!E15="Die Eisenberge"),(Armeebogen!C15="Krieger (0)")),(Armeebogen!A15),0)</f>
        <v>0</v>
      </c>
      <c r="J63" s="51">
        <f>IF(AND((Armeebogen!E15="Garnision von Thal"),(Armeebogen!E15="Krieger (0)")),(Armeebogen!C15),0)</f>
        <v>0</v>
      </c>
      <c r="K63" s="52">
        <f>IF(AND((Armeebogen!E15="Lothlórien"),(Armeebogen!C15="Krieger (0)")),(Armeebogen!A15),0)</f>
        <v>0</v>
      </c>
      <c r="L63" s="52">
        <f>IF(AND((Armeebogen!E15="Minas Tirith"),(Armeebogen!C15="Krieger (0)")),(Armeebogen!A15),0)</f>
        <v>0</v>
      </c>
      <c r="M63" s="52">
        <f>IF(AND((Armeebogen!E15="Númenor"),(Armeebogen!C15="Krieger (0)")),(Armeebogen!A15),0)</f>
        <v>0</v>
      </c>
      <c r="N63" s="52">
        <f>IF(AND((Armeebogen!G15="Rohan:"),(Armeebogen!E15="Krieger (0)")),(Armeebogen!C15),0)</f>
        <v>0</v>
      </c>
      <c r="O63" s="52">
        <f>IF(AND((Armeebogen!E15="Thranduils Hallen"),(Armeebogen!C15="Krieger (0)")),(Armeebogen!A15),0)</f>
        <v>0</v>
      </c>
      <c r="P63" s="45">
        <f>IF(AND((Armeebogen!E15="Überlebende von See-Stadt"),(Armeebogen!C15="Krieger (0)")),(Armeebogen!A15),0)</f>
        <v>0</v>
      </c>
      <c r="Q63" s="62">
        <f>IF(AND((Armeebogen!E15="Die Armee von Thal"),(Armeebogen!C15="Krieger (0)")),(Armeebogen!A15),0)</f>
        <v>0</v>
      </c>
      <c r="R63" s="62">
        <f>IF(AND((Armeebogen!E15="Die Beornings"),(Armeebogen!C15="Krieger (0)")),(Armeebogen!A15),0)</f>
        <v>0</v>
      </c>
      <c r="S63" s="52">
        <f>IF(AND((Armeebogen!E15="Die Menschen des Westens"),(Armeebogen!C15="Krieger (0)")),(Armeebogen!A15),0)</f>
        <v>0</v>
      </c>
      <c r="T63" s="62">
        <f>IF(AND((Armeebogen!E15="Eomers Reiter"),(Armeebogen!C15="Krieger (0)")),(Armeebogen!A15),0)</f>
        <v>0</v>
      </c>
      <c r="U63" s="62">
        <f>IF(AND((Armeebogen!E15="Pfade des Druaden"),(Armeebogen!C15="Krieger (0)")),(Armeebogen!A15),0)</f>
        <v>0</v>
      </c>
      <c r="V63" s="62">
        <f>IF(AND((Armeebogen!E15="Theodens Reiter"),(Armeebogen!C15="Krieger (0)")),(Armeebogen!A15),0)</f>
        <v>0</v>
      </c>
      <c r="W63" s="62">
        <f>IF(AND((Armeebogen!E15="Theodreds Wache"),(Armeebogen!C15="Krieger (0)")),(Armeebogen!A15),0)</f>
        <v>0</v>
      </c>
      <c r="X63" s="52">
        <f>IF(AND((Armeebogen!E15="Verteidiger des Auenlandes"),(Armeebogen!C15="Krieger (0)")),(Armeebogen!A15),0)</f>
        <v>0</v>
      </c>
      <c r="Y63" s="62"/>
      <c r="Z63" s="62">
        <f>IF(AND((Armeebogen!E15="Verteidiger der Erebors"),(Armeebogen!C15="Krieger (0)")),(Armeebogen!A15),0)</f>
        <v>0</v>
      </c>
      <c r="AA63" s="62">
        <f>IF(AND((Armeebogen!E15="Verteidiger von Helms Klamm"),(Armeebogen!C15="Krieger (0)")),(Armeebogen!A15),0)</f>
        <v>0</v>
      </c>
      <c r="AB63" s="62">
        <f>IF(AND((Armeebogen!E15="Waldläufer von Ithilien"),(Armeebogen!D15="Krieger (0)")),(Armeebogen!A15),0)</f>
        <v>0</v>
      </c>
      <c r="AC63" s="52">
        <f>IF(AND((Armeebogen!E15="Angmar"),(Armeebogen!C15="Krieger (0)")),(Armeebogen!A15),0)</f>
        <v>0</v>
      </c>
      <c r="AD63" s="52">
        <f>IF(AND((Armeebogen!E15="Azogs Jäger"),(Armeebogen!C15="Krieger (0)")),(Armeebogen!A15),0)</f>
        <v>0</v>
      </c>
      <c r="AE63" s="52">
        <f>IF(AND((Armeebogen!E15="Azogs Legion"),(Armeebogen!C15="Krieger (0)")),(Armeebogen!A15),0)</f>
        <v>0</v>
      </c>
      <c r="AF63" s="52">
        <f>IF(AND((Armeebogen!E15="Barad-dûr"),(Armeebogen!C15="Krieger (0)")),(Armeebogen!A15),0)</f>
        <v>0</v>
      </c>
      <c r="AG63" s="52">
        <f>IF(AND((Armeebogen!E15="Die Ostlinge"),(Armeebogen!C15="Krieger (0)")),(Armeebogen!A15),0)</f>
        <v>0</v>
      </c>
      <c r="AH63" s="52">
        <f>IF(AND((Armeebogen!E15="Die Schlangenhorde"),(Armeebogen!C15="Krieger (0)")),(Armeebogen!A15),0)</f>
        <v>0</v>
      </c>
      <c r="AI63" s="62">
        <f>IF(AND((Armeebogen!E15="Dunkle Mächte von Dol Guldur"),(Armeebogen!C15="Krieger (0)")),(Armeebogen!A15),0)</f>
        <v>0</v>
      </c>
      <c r="AJ63" s="52">
        <f>IF(AND((Armeebogen!E15="Isengart"),(Armeebogen!C15="Krieger (0)")),(Armeebogen!A15),0)</f>
        <v>0</v>
      </c>
      <c r="AK63" s="52">
        <f>IF(AND((Armeebogen!E49="Isengart"),(Armeebogen!C49="Krieger (0)")),(Armeebogen!A49),0)</f>
        <v>0</v>
      </c>
      <c r="AL63" s="52">
        <f>IF(AND((Armeebogen!E15="Kosaren von Umbar"),(Armeebogen!C15="Krieger (0)")),(Armeebogen!A15),0)</f>
        <v>0</v>
      </c>
      <c r="AM63" s="52">
        <f>IF(AND((Armeebogen!E49="Kosaren von Umbar"),(Armeebogen!C49="Krieger (0)")),(Armeebogen!A49),0)</f>
        <v>0</v>
      </c>
      <c r="AN63" s="52">
        <f>IF(AND((Armeebogen!E15="Mordor"),(Armeebogen!C15="Krieger (0)")),(Armeebogen!A15),0)</f>
        <v>0</v>
      </c>
      <c r="AO63" s="52">
        <f>IF(AND((Armeebogen!E15="Moria"),(Armeebogen!C15="Krieger (0)")),(Armeebogen!A15),0)</f>
        <v>0</v>
      </c>
      <c r="AP63" s="52">
        <f>IF(AND((Armeebogen!E15="Sharkas Abtrünnige"),(Armeebogen!C15="Krieger (0)")),(Armeebogen!A15),0)</f>
        <v>0</v>
      </c>
      <c r="AQ63" s="52">
        <f>IF(AND((Armeebogen!E15="Variags von Khand"),(Armeebogen!C15="Krieger (0)")),(Armeebogen!A15),0)</f>
        <v>0</v>
      </c>
      <c r="AR63" s="52">
        <f>IF(AND((Armeebogen!E15="Weit-Harad"),(Armeebogen!C15="Krieger (0)")),(Armeebogen!A15),0)</f>
        <v>0</v>
      </c>
      <c r="AS63" s="62">
        <f>IF(AND((Armeebogen!E15="Angriff auf Lothlorien"),(Armeebogen!C15="Krieger (0)")),(Armeebogen!A15),0)</f>
        <v>0</v>
      </c>
      <c r="AT63" s="62">
        <f>IF(AND((Armeebogen!E15="Cirith Ungol"),(Armeebogen!C15="Krieger (0)")),(Armeebogen!A15),0)</f>
        <v>0</v>
      </c>
      <c r="AU63" s="52">
        <f>IF(AND((Armeebogen!E15="Das schwarze Tor öffnet sich"),(Armeebogen!C15="Krieger (0)")),(Armeebogen!A15),0)</f>
        <v>0</v>
      </c>
      <c r="AV63" s="52">
        <f>IF(AND((Armeebogen!E15="Heer des Drachenkaisers"),(Armeebogen!C15="Krieger (0)")),(Armeebogen!A15),0)</f>
        <v>0</v>
      </c>
      <c r="AW63" s="62">
        <f>IF(AND((Armeebogen!E15="Die Armee Dunlands"),(Armeebogen!C15="Krieger (0)")),(Armeebogen!A15),0)</f>
        <v>0</v>
      </c>
      <c r="AX63" s="52">
        <v>0.0</v>
      </c>
      <c r="AY63" s="52">
        <f>IF(AND((Armeebogen!E15="Die Strolche des Bosses"),(Armeebogen!C15="Krieger (0)")),(Armeebogen!A15),0)</f>
        <v>0</v>
      </c>
      <c r="AZ63" s="52">
        <f>IF(AND((Armeebogen!E15="Die Tiefen von Moria"),(Armeebogen!C15="Krieger (0)")),(Armeebogen!A15),0)</f>
        <v>0</v>
      </c>
      <c r="BA63" s="62">
        <f>IF(AND((Armeebogen!E15="Die Wölfe Isengarts"),(Armeebogen!C15="Krieger (0)")),(Armeebogen!A15),0)</f>
        <v>0</v>
      </c>
      <c r="BB63" s="62">
        <f>IF(AND((Armeebogen!E15="Die Bösen Wesen des Düsterwaldes"),(Armeebogen!C15="Krieger (0)")),(Armeebogen!A15),0)</f>
        <v>0</v>
      </c>
      <c r="BC63" s="52">
        <f>IF(AND((Armeebogen!E15="Gothmogs Armee"),(Armeebogen!C15="Krieger (0)")),(Armeebogen!A15),0)</f>
        <v>0</v>
      </c>
      <c r="BD63" s="52">
        <f>IF(AND((Armeebogen!E15="Große Armee des Südens"),(Armeebogen!C15="Krieger (0)")),(Armeebogen!A15),0)</f>
        <v>0</v>
      </c>
      <c r="BE63" s="62">
        <f>IF(AND((Armeebogen!E15="Lurtz' Kundschafter"),(Armeebogen!C15="Krieger (0)")),(Armeebogen!A15),0)</f>
        <v>0</v>
      </c>
      <c r="BF63" s="52">
        <f>IF(AND((Armeebogen!E15="Sturm auf Helms Klamm"),(Armeebogen!C15="Krieger (0)")),(Armeebogen!A15),0)</f>
        <v>0</v>
      </c>
      <c r="BG63" s="62">
        <f>IF(AND((Armeebogen!E15="Ugluks Kundschafter"),(Armeebogen!C15="Krieger (0)")),(Armeebogen!A15),0)</f>
        <v>0</v>
      </c>
      <c r="BH63" s="62">
        <f>IF(AND((Armeebogen!E15="Helmswache"),(Armeebogen!C15="Krieger (0)")),(Armeebogen!A15),0)</f>
        <v>0</v>
      </c>
      <c r="BI63" s="45"/>
      <c r="BJ63" s="45"/>
      <c r="BK63" s="45"/>
      <c r="BL63" s="45"/>
      <c r="BM63" s="52">
        <f>IF(AND((Armeebogen!E15="Waldläufer von Ithilien"),(Armeebogen!C15="Krieger (0)")),(Armeebogen!A15),0)</f>
        <v>0</v>
      </c>
      <c r="BN63" s="45"/>
      <c r="BO63" s="45"/>
      <c r="BP63" s="45"/>
      <c r="BQ63" s="45"/>
      <c r="BR63" s="45"/>
      <c r="BS63" s="45"/>
      <c r="BT63" s="52"/>
    </row>
    <row r="64" ht="15.75" customHeight="1">
      <c r="B64" s="52">
        <f>IF(AND((Armeebogen!E16="Armee von See-Stadt"),(Armeebogen!C16="Krieger (0)")),(Armeebogen!A16),0)</f>
        <v>0</v>
      </c>
      <c r="C64" s="52">
        <f>IF(AND((Armeebogen!E16="Arnor"),(Armeebogen!C16="Krieger (0)")),(Armeebogen!A16),0)</f>
        <v>0</v>
      </c>
      <c r="D64" s="52">
        <f>IF(AND((Armeebogen!E16="Bruchtal"),(Armeebogen!C16="Krieger (0)")),(Armeebogen!A16),0)</f>
        <v>0</v>
      </c>
      <c r="E64" s="52">
        <f>IF(AND((Armeebogen!E16="Das Auenland"),(Armeebogen!C16="Krieger (0)")),(Armeebogen!A16),0)</f>
        <v>0</v>
      </c>
      <c r="F64" s="52">
        <f>IF(AND((Armeebogen!E16="Das Königreich von Kazad-dûm"),(Armeebogen!C16="Krieger (0)")),(Armeebogen!A16),0)</f>
        <v>0</v>
      </c>
      <c r="G64" s="52">
        <f>IF(AND((Armeebogen!E16="Die Lehen"),(Armeebogen!C16="Krieger (0)")),(Armeebogen!A16),0)</f>
        <v>0</v>
      </c>
      <c r="H64" s="51">
        <f>IF(AND((Armeebogen!E16="Der wiedereroberte Erebor"),(Armeebogen!C16="Krieger (0)")),(Armeebogen!A16),0)</f>
        <v>0</v>
      </c>
      <c r="I64" s="52">
        <f>IF(AND((Armeebogen!E16="Die Eisenberge"),(Armeebogen!C16="Krieger (0)")),(Armeebogen!A16),0)</f>
        <v>0</v>
      </c>
      <c r="J64" s="51">
        <f>IF(AND((Armeebogen!E16="Garnision von Thal"),(Armeebogen!E16="Krieger (0)")),(Armeebogen!C16),0)</f>
        <v>0</v>
      </c>
      <c r="K64" s="52">
        <f>IF(AND((Armeebogen!E16="Lothlórien"),(Armeebogen!C16="Krieger (0)")),(Armeebogen!A16),0)</f>
        <v>0</v>
      </c>
      <c r="L64" s="52">
        <f>IF(AND((Armeebogen!E16="Minas Tirith"),(Armeebogen!C16="Krieger (0)")),(Armeebogen!A16),0)</f>
        <v>0</v>
      </c>
      <c r="M64" s="52">
        <f>IF(AND((Armeebogen!E16="Númenor"),(Armeebogen!C16="Krieger (0)")),(Armeebogen!A16),0)</f>
        <v>0</v>
      </c>
      <c r="N64" s="52">
        <f>IF(AND((Armeebogen!G16="Rohan:"),(Armeebogen!E16="Krieger (0)")),(Armeebogen!C16),0)</f>
        <v>0</v>
      </c>
      <c r="O64" s="52">
        <f>IF(AND((Armeebogen!E16="Thranduils Hallen"),(Armeebogen!C16="Krieger (0)")),(Armeebogen!A16),0)</f>
        <v>0</v>
      </c>
      <c r="P64" s="45">
        <f>IF(AND((Armeebogen!E16="Überlebende von See-Stadt"),(Armeebogen!C16="Krieger (0)")),(Armeebogen!A16),0)</f>
        <v>0</v>
      </c>
      <c r="Q64" s="62">
        <f>IF(AND((Armeebogen!E16="Die Armee von Thal"),(Armeebogen!C16="Krieger (0)")),(Armeebogen!A16),0)</f>
        <v>0</v>
      </c>
      <c r="R64" s="62">
        <f>IF(AND((Armeebogen!E16="Die Beornings"),(Armeebogen!C16="Krieger (0)")),(Armeebogen!A16),0)</f>
        <v>0</v>
      </c>
      <c r="S64" s="52">
        <f>IF(AND((Armeebogen!E16="Die Menschen des Westens"),(Armeebogen!C16="Krieger (0)")),(Armeebogen!A16),0)</f>
        <v>0</v>
      </c>
      <c r="T64" s="62">
        <f>IF(AND((Armeebogen!E16="Eomers Reiter"),(Armeebogen!C16="Krieger (0)")),(Armeebogen!A16),0)</f>
        <v>0</v>
      </c>
      <c r="U64" s="62">
        <f>IF(AND((Armeebogen!E16="Pfade des Druaden"),(Armeebogen!C16="Krieger (0)")),(Armeebogen!A16),0)</f>
        <v>0</v>
      </c>
      <c r="V64" s="62">
        <f>IF(AND((Armeebogen!E16="Theodens Reiter"),(Armeebogen!C16="Krieger (0)")),(Armeebogen!A16),0)</f>
        <v>0</v>
      </c>
      <c r="W64" s="62">
        <f>IF(AND((Armeebogen!E16="Theodreds Wache"),(Armeebogen!C16="Krieger (0)")),(Armeebogen!A16),0)</f>
        <v>0</v>
      </c>
      <c r="X64" s="52">
        <f>IF(AND((Armeebogen!E16="Verteidiger des Auenlandes"),(Armeebogen!C16="Krieger (0)")),(Armeebogen!A16),0)</f>
        <v>0</v>
      </c>
      <c r="Y64" s="62"/>
      <c r="Z64" s="62">
        <f>IF(AND((Armeebogen!E16="Verteidiger der Erebors"),(Armeebogen!C16="Krieger (0)")),(Armeebogen!A16),0)</f>
        <v>0</v>
      </c>
      <c r="AA64" s="62">
        <f>IF(AND((Armeebogen!E16="Verteidiger von Helms Klamm"),(Armeebogen!C16="Krieger (0)")),(Armeebogen!A16),0)</f>
        <v>0</v>
      </c>
      <c r="AB64" s="62">
        <f>IF(AND((Armeebogen!E16="Waldläufer von Ithilien"),(Armeebogen!D16="Krieger (0)")),(Armeebogen!A16),0)</f>
        <v>0</v>
      </c>
      <c r="AC64" s="52">
        <f>IF(AND((Armeebogen!E16="Angmar"),(Armeebogen!C16="Krieger (0)")),(Armeebogen!A16),0)</f>
        <v>0</v>
      </c>
      <c r="AD64" s="52">
        <f>IF(AND((Armeebogen!E16="Azogs Jäger"),(Armeebogen!C16="Krieger (0)")),(Armeebogen!A16),0)</f>
        <v>0</v>
      </c>
      <c r="AE64" s="52">
        <f>IF(AND((Armeebogen!E16="Azogs Legion"),(Armeebogen!C16="Krieger (0)")),(Armeebogen!A16),0)</f>
        <v>0</v>
      </c>
      <c r="AF64" s="52">
        <f>IF(AND((Armeebogen!E16="Barad-dûr"),(Armeebogen!C16="Krieger (0)")),(Armeebogen!A16),0)</f>
        <v>0</v>
      </c>
      <c r="AG64" s="52">
        <f>IF(AND((Armeebogen!E16="Die Ostlinge"),(Armeebogen!C16="Krieger (0)")),(Armeebogen!A16),0)</f>
        <v>0</v>
      </c>
      <c r="AH64" s="52">
        <f>IF(AND((Armeebogen!E16="Die Schlangenhorde"),(Armeebogen!C16="Krieger (0)")),(Armeebogen!A16),0)</f>
        <v>0</v>
      </c>
      <c r="AI64" s="62">
        <f>IF(AND((Armeebogen!E16="Dunkle Mächte von Dol Guldur"),(Armeebogen!C16="Krieger (0)")),(Armeebogen!A16),0)</f>
        <v>0</v>
      </c>
      <c r="AJ64" s="52">
        <f>IF(AND((Armeebogen!E16="Isengart"),(Armeebogen!C16="Krieger (0)")),(Armeebogen!A16),0)</f>
        <v>0</v>
      </c>
      <c r="AK64" s="52">
        <f>IF(AND((Armeebogen!E50="Isengart"),(Armeebogen!C50="Krieger (0)")),(Armeebogen!A50),0)</f>
        <v>0</v>
      </c>
      <c r="AL64" s="52">
        <f>IF(AND((Armeebogen!E16="Kosaren von Umbar"),(Armeebogen!C16="Krieger (0)")),(Armeebogen!A16),0)</f>
        <v>0</v>
      </c>
      <c r="AM64" s="52">
        <f>IF(AND((Armeebogen!E50="Kosaren von Umbar"),(Armeebogen!C50="Krieger (0)")),(Armeebogen!A50),0)</f>
        <v>0</v>
      </c>
      <c r="AN64" s="52">
        <f>IF(AND((Armeebogen!E16="Mordor"),(Armeebogen!C16="Krieger (0)")),(Armeebogen!A16),0)</f>
        <v>0</v>
      </c>
      <c r="AO64" s="52">
        <f>IF(AND((Armeebogen!E16="Moria"),(Armeebogen!C16="Krieger (0)")),(Armeebogen!A16),0)</f>
        <v>0</v>
      </c>
      <c r="AP64" s="52">
        <f>IF(AND((Armeebogen!E16="Sharkas Abtrünnige"),(Armeebogen!C16="Krieger (0)")),(Armeebogen!A16),0)</f>
        <v>0</v>
      </c>
      <c r="AQ64" s="52">
        <f>IF(AND((Armeebogen!E16="Variags von Khand"),(Armeebogen!C16="Krieger (0)")),(Armeebogen!A16),0)</f>
        <v>0</v>
      </c>
      <c r="AR64" s="52">
        <f>IF(AND((Armeebogen!E16="Weit-Harad"),(Armeebogen!C16="Krieger (0)")),(Armeebogen!A16),0)</f>
        <v>0</v>
      </c>
      <c r="AS64" s="62">
        <f>IF(AND((Armeebogen!E16="Angriff auf Lothlorien"),(Armeebogen!C16="Krieger (0)")),(Armeebogen!A16),0)</f>
        <v>0</v>
      </c>
      <c r="AT64" s="62">
        <f>IF(AND((Armeebogen!E16="Cirith Ungol"),(Armeebogen!C16="Krieger (0)")),(Armeebogen!A16),0)</f>
        <v>0</v>
      </c>
      <c r="AU64" s="52">
        <f>IF(AND((Armeebogen!E16="Das schwarze Tor öffnet sich"),(Armeebogen!C16="Krieger (0)")),(Armeebogen!A16),0)</f>
        <v>0</v>
      </c>
      <c r="AV64" s="52">
        <f>IF(AND((Armeebogen!E16="Heer des Drachenkaisers"),(Armeebogen!C16="Krieger (0)")),(Armeebogen!A16),0)</f>
        <v>0</v>
      </c>
      <c r="AW64" s="62">
        <f>IF(AND((Armeebogen!E16="Die Armee Dunlands"),(Armeebogen!C16="Krieger (0)")),(Armeebogen!A16),0)</f>
        <v>0</v>
      </c>
      <c r="AX64" s="52">
        <v>0.0</v>
      </c>
      <c r="AY64" s="52">
        <f>IF(AND((Armeebogen!E16="Die Strolche des Bosses"),(Armeebogen!C16="Krieger (0)")),(Armeebogen!A16),0)</f>
        <v>0</v>
      </c>
      <c r="AZ64" s="52">
        <f>IF(AND((Armeebogen!E16="Die Tiefen von Moria"),(Armeebogen!C16="Krieger (0)")),(Armeebogen!A16),0)</f>
        <v>0</v>
      </c>
      <c r="BA64" s="62">
        <f>IF(AND((Armeebogen!E16="Die Wölfe Isengarts"),(Armeebogen!C16="Krieger (0)")),(Armeebogen!A16),0)</f>
        <v>0</v>
      </c>
      <c r="BB64" s="62">
        <f>IF(AND((Armeebogen!E16="Die Bösen Wesen des Düsterwaldes"),(Armeebogen!C16="Krieger (0)")),(Armeebogen!A16),0)</f>
        <v>0</v>
      </c>
      <c r="BC64" s="52">
        <f>IF(AND((Armeebogen!E16="Gothmogs Armee"),(Armeebogen!C16="Krieger (0)")),(Armeebogen!A16),0)</f>
        <v>0</v>
      </c>
      <c r="BD64" s="52">
        <f>IF(AND((Armeebogen!E16="Große Armee des Südens"),(Armeebogen!C16="Krieger (0)")),(Armeebogen!A16),0)</f>
        <v>0</v>
      </c>
      <c r="BE64" s="62">
        <f>IF(AND((Armeebogen!E16="Lurtz' Kundschafter"),(Armeebogen!C16="Krieger (0)")),(Armeebogen!A16),0)</f>
        <v>0</v>
      </c>
      <c r="BF64" s="52">
        <f>IF(AND((Armeebogen!E16="Sturm auf Helms Klamm"),(Armeebogen!C16="Krieger (0)")),(Armeebogen!A16),0)</f>
        <v>0</v>
      </c>
      <c r="BG64" s="62">
        <f>IF(AND((Armeebogen!E16="Ugluks Kundschafter"),(Armeebogen!C16="Krieger (0)")),(Armeebogen!A16),0)</f>
        <v>0</v>
      </c>
      <c r="BH64" s="62">
        <f>IF(AND((Armeebogen!E16="Helmswache"),(Armeebogen!C16="Krieger (0)")),(Armeebogen!A16),0)</f>
        <v>0</v>
      </c>
      <c r="BI64" s="45"/>
      <c r="BJ64" s="45"/>
      <c r="BK64" s="45"/>
      <c r="BL64" s="45"/>
      <c r="BM64" s="52">
        <f>IF(AND((Armeebogen!E16="Waldläufer von Ithilien"),(Armeebogen!C16="Krieger (0)")),(Armeebogen!A16),0)</f>
        <v>0</v>
      </c>
      <c r="BN64" s="45"/>
      <c r="BO64" s="45"/>
      <c r="BP64" s="45"/>
      <c r="BQ64" s="45"/>
      <c r="BR64" s="45"/>
      <c r="BS64" s="45"/>
      <c r="BT64" s="52"/>
    </row>
    <row r="65" ht="15.75" customHeight="1">
      <c r="B65" s="52">
        <f>IF(AND((Armeebogen!E17="Armee von See-Stadt"),(Armeebogen!C17="Krieger (0)")),(Armeebogen!A17),0)</f>
        <v>0</v>
      </c>
      <c r="C65" s="52">
        <f>IF(AND((Armeebogen!E17="Arnor"),(Armeebogen!C17="Krieger (0)")),(Armeebogen!A17),0)</f>
        <v>0</v>
      </c>
      <c r="D65" s="52">
        <f>IF(AND((Armeebogen!E17="Bruchtal"),(Armeebogen!C17="Krieger (0)")),(Armeebogen!A17),0)</f>
        <v>0</v>
      </c>
      <c r="E65" s="52">
        <f>IF(AND((Armeebogen!E17="Das Auenland"),(Armeebogen!C17="Krieger (0)")),(Armeebogen!A17),0)</f>
        <v>0</v>
      </c>
      <c r="F65" s="52">
        <f>IF(AND((Armeebogen!E17="Das Königreich von Kazad-dûm"),(Armeebogen!C17="Krieger (0)")),(Armeebogen!A17),0)</f>
        <v>0</v>
      </c>
      <c r="G65" s="52">
        <f>IF(AND((Armeebogen!E17="Die Lehen"),(Armeebogen!C17="Krieger (0)")),(Armeebogen!A17),0)</f>
        <v>0</v>
      </c>
      <c r="H65" s="51">
        <f>IF(AND((Armeebogen!E17="Der wiedereroberte Erebor"),(Armeebogen!C17="Krieger (0)")),(Armeebogen!A17),0)</f>
        <v>0</v>
      </c>
      <c r="I65" s="52">
        <f>IF(AND((Armeebogen!E17="Die Eisenberge"),(Armeebogen!C17="Krieger (0)")),(Armeebogen!A17),0)</f>
        <v>0</v>
      </c>
      <c r="J65" s="51">
        <f>IF(AND((Armeebogen!E17="Garnision von Thal"),(Armeebogen!E17="Krieger (0)")),(Armeebogen!C17),0)</f>
        <v>0</v>
      </c>
      <c r="K65" s="52">
        <f>IF(AND((Armeebogen!E17="Lothlórien"),(Armeebogen!C17="Krieger (0)")),(Armeebogen!A17),0)</f>
        <v>0</v>
      </c>
      <c r="L65" s="52">
        <f>IF(AND((Armeebogen!E17="Minas Tirith"),(Armeebogen!C17="Krieger (0)")),(Armeebogen!A17),0)</f>
        <v>0</v>
      </c>
      <c r="M65" s="52">
        <f>IF(AND((Armeebogen!E17="Númenor"),(Armeebogen!C17="Krieger (0)")),(Armeebogen!A17),0)</f>
        <v>0</v>
      </c>
      <c r="N65" s="52">
        <f>IF(AND((Armeebogen!G17="Rohan:"),(Armeebogen!E17="Krieger (0)")),(Armeebogen!C17),0)</f>
        <v>0</v>
      </c>
      <c r="O65" s="52">
        <f>IF(AND((Armeebogen!E17="Thranduils Hallen"),(Armeebogen!C17="Krieger (0)")),(Armeebogen!A17),0)</f>
        <v>0</v>
      </c>
      <c r="P65" s="45">
        <f>IF(AND((Armeebogen!E17="Überlebende von See-Stadt"),(Armeebogen!C17="Krieger (0)")),(Armeebogen!A17),0)</f>
        <v>0</v>
      </c>
      <c r="Q65" s="62">
        <f>IF(AND((Armeebogen!E17="Die Armee von Thal"),(Armeebogen!C17="Krieger (0)")),(Armeebogen!A17),0)</f>
        <v>0</v>
      </c>
      <c r="R65" s="62">
        <f>IF(AND((Armeebogen!E17="Die Beornings"),(Armeebogen!C17="Krieger (0)")),(Armeebogen!A17),0)</f>
        <v>0</v>
      </c>
      <c r="S65" s="52">
        <f>IF(AND((Armeebogen!E17="Die Menschen des Westens"),(Armeebogen!C17="Krieger (0)")),(Armeebogen!A17),0)</f>
        <v>0</v>
      </c>
      <c r="T65" s="62">
        <f>IF(AND((Armeebogen!E17="Eomers Reiter"),(Armeebogen!C17="Krieger (0)")),(Armeebogen!A17),0)</f>
        <v>0</v>
      </c>
      <c r="U65" s="62">
        <f>IF(AND((Armeebogen!E17="Pfade des Druaden"),(Armeebogen!C17="Krieger (0)")),(Armeebogen!A17),0)</f>
        <v>0</v>
      </c>
      <c r="V65" s="62">
        <f>IF(AND((Armeebogen!E17="Theodens Reiter"),(Armeebogen!C17="Krieger (0)")),(Armeebogen!A17),0)</f>
        <v>0</v>
      </c>
      <c r="W65" s="62">
        <f>IF(AND((Armeebogen!E17="Theodreds Wache"),(Armeebogen!C17="Krieger (0)")),(Armeebogen!A17),0)</f>
        <v>0</v>
      </c>
      <c r="X65" s="52">
        <f>IF(AND((Armeebogen!E17="Verteidiger des Auenlandes"),(Armeebogen!C17="Krieger (0)")),(Armeebogen!A17),0)</f>
        <v>0</v>
      </c>
      <c r="Y65" s="62"/>
      <c r="Z65" s="62">
        <f>IF(AND((Armeebogen!E17="Verteidiger der Erebors"),(Armeebogen!C17="Krieger (0)")),(Armeebogen!A17),0)</f>
        <v>0</v>
      </c>
      <c r="AA65" s="62">
        <f>IF(AND((Armeebogen!E17="Verteidiger von Helms Klamm"),(Armeebogen!C17="Krieger (0)")),(Armeebogen!A17),0)</f>
        <v>0</v>
      </c>
      <c r="AB65" s="62">
        <f>IF(AND((Armeebogen!E17="Waldläufer von Ithilien"),(Armeebogen!D17="Krieger (0)")),(Armeebogen!A17),0)</f>
        <v>0</v>
      </c>
      <c r="AC65" s="52">
        <f>IF(AND((Armeebogen!E17="Angmar"),(Armeebogen!C17="Krieger (0)")),(Armeebogen!A17),0)</f>
        <v>0</v>
      </c>
      <c r="AD65" s="52">
        <f>IF(AND((Armeebogen!E17="Azogs Jäger"),(Armeebogen!C17="Krieger (0)")),(Armeebogen!A17),0)</f>
        <v>0</v>
      </c>
      <c r="AE65" s="52">
        <f>IF(AND((Armeebogen!E17="Azogs Legion"),(Armeebogen!C17="Krieger (0)")),(Armeebogen!A17),0)</f>
        <v>0</v>
      </c>
      <c r="AF65" s="52">
        <f>IF(AND((Armeebogen!E17="Barad-dûr"),(Armeebogen!C17="Krieger (0)")),(Armeebogen!A17),0)</f>
        <v>0</v>
      </c>
      <c r="AG65" s="52">
        <f>IF(AND((Armeebogen!E17="Die Ostlinge"),(Armeebogen!C17="Krieger (0)")),(Armeebogen!A17),0)</f>
        <v>0</v>
      </c>
      <c r="AH65" s="52">
        <f>IF(AND((Armeebogen!E17="Die Schlangenhorde"),(Armeebogen!C17="Krieger (0)")),(Armeebogen!A17),0)</f>
        <v>0</v>
      </c>
      <c r="AI65" s="62">
        <f>IF(AND((Armeebogen!E17="Dunkle Mächte von Dol Guldur"),(Armeebogen!C17="Krieger (0)")),(Armeebogen!A17),0)</f>
        <v>0</v>
      </c>
      <c r="AJ65" s="52">
        <f>IF(AND((Armeebogen!E17="Isengart"),(Armeebogen!C17="Krieger (0)")),(Armeebogen!A17),0)</f>
        <v>0</v>
      </c>
      <c r="AK65" s="52">
        <f>IF(AND((Armeebogen!E51="Isengart"),(Armeebogen!C51="Krieger (0)")),(Armeebogen!A51),0)</f>
        <v>0</v>
      </c>
      <c r="AL65" s="52">
        <f>IF(AND((Armeebogen!E17="Kosaren von Umbar"),(Armeebogen!C17="Krieger (0)")),(Armeebogen!A17),0)</f>
        <v>0</v>
      </c>
      <c r="AM65" s="52">
        <f>IF(AND((Armeebogen!E51="Kosaren von Umbar"),(Armeebogen!C51="Krieger (0)")),(Armeebogen!A51),0)</f>
        <v>0</v>
      </c>
      <c r="AN65" s="52">
        <f>IF(AND((Armeebogen!E17="Mordor"),(Armeebogen!C17="Krieger (0)")),(Armeebogen!A17),0)</f>
        <v>0</v>
      </c>
      <c r="AO65" s="52">
        <f>IF(AND((Armeebogen!E17="Moria"),(Armeebogen!C17="Krieger (0)")),(Armeebogen!A17),0)</f>
        <v>0</v>
      </c>
      <c r="AP65" s="52">
        <f>IF(AND((Armeebogen!E17="Sharkas Abtrünnige"),(Armeebogen!C17="Krieger (0)")),(Armeebogen!A17),0)</f>
        <v>0</v>
      </c>
      <c r="AQ65" s="52">
        <f>IF(AND((Armeebogen!E17="Variags von Khand"),(Armeebogen!C17="Krieger (0)")),(Armeebogen!A17),0)</f>
        <v>0</v>
      </c>
      <c r="AR65" s="52">
        <f>IF(AND((Armeebogen!E17="Weit-Harad"),(Armeebogen!C17="Krieger (0)")),(Armeebogen!A17),0)</f>
        <v>0</v>
      </c>
      <c r="AS65" s="62">
        <f>IF(AND((Armeebogen!E17="Angriff auf Lothlorien"),(Armeebogen!C17="Krieger (0)")),(Armeebogen!A17),0)</f>
        <v>0</v>
      </c>
      <c r="AT65" s="62">
        <f>IF(AND((Armeebogen!E17="Cirith Ungol"),(Armeebogen!C17="Krieger (0)")),(Armeebogen!A17),0)</f>
        <v>0</v>
      </c>
      <c r="AU65" s="52">
        <f>IF(AND((Armeebogen!E17="Das schwarze Tor öffnet sich"),(Armeebogen!C17="Krieger (0)")),(Armeebogen!A17),0)</f>
        <v>0</v>
      </c>
      <c r="AV65" s="52">
        <f>IF(AND((Armeebogen!E17="Heer des Drachenkaisers"),(Armeebogen!C17="Krieger (0)")),(Armeebogen!A17),0)</f>
        <v>0</v>
      </c>
      <c r="AW65" s="62">
        <f>IF(AND((Armeebogen!E17="Die Armee Dunlands"),(Armeebogen!C17="Krieger (0)")),(Armeebogen!A17),0)</f>
        <v>0</v>
      </c>
      <c r="AX65" s="52">
        <v>0.0</v>
      </c>
      <c r="AY65" s="52">
        <f>IF(AND((Armeebogen!E17="Die Strolche des Bosses"),(Armeebogen!C17="Krieger (0)")),(Armeebogen!A17),0)</f>
        <v>0</v>
      </c>
      <c r="AZ65" s="52">
        <f>IF(AND((Armeebogen!E17="Die Tiefen von Moria"),(Armeebogen!C17="Krieger (0)")),(Armeebogen!A17),0)</f>
        <v>0</v>
      </c>
      <c r="BA65" s="62">
        <f>IF(AND((Armeebogen!E17="Die Wölfe Isengarts"),(Armeebogen!C17="Krieger (0)")),(Armeebogen!A17),0)</f>
        <v>0</v>
      </c>
      <c r="BB65" s="62">
        <f>IF(AND((Armeebogen!E17="Die Bösen Wesen des Düsterwaldes"),(Armeebogen!C17="Krieger (0)")),(Armeebogen!A17),0)</f>
        <v>0</v>
      </c>
      <c r="BC65" s="52">
        <f>IF(AND((Armeebogen!E17="Gothmogs Armee"),(Armeebogen!C17="Krieger (0)")),(Armeebogen!A17),0)</f>
        <v>0</v>
      </c>
      <c r="BD65" s="52">
        <f>IF(AND((Armeebogen!E17="Große Armee des Südens"),(Armeebogen!C17="Krieger (0)")),(Armeebogen!A17),0)</f>
        <v>0</v>
      </c>
      <c r="BE65" s="62">
        <f>IF(AND((Armeebogen!E17="Lurtz' Kundschafter"),(Armeebogen!C17="Krieger (0)")),(Armeebogen!A17),0)</f>
        <v>0</v>
      </c>
      <c r="BF65" s="52">
        <f>IF(AND((Armeebogen!E17="Sturm auf Helms Klamm"),(Armeebogen!C17="Krieger (0)")),(Armeebogen!A17),0)</f>
        <v>0</v>
      </c>
      <c r="BG65" s="62">
        <f>IF(AND((Armeebogen!E17="Ugluks Kundschafter"),(Armeebogen!C17="Krieger (0)")),(Armeebogen!A17),0)</f>
        <v>0</v>
      </c>
      <c r="BH65" s="62">
        <f>IF(AND((Armeebogen!E17="Helmswache"),(Armeebogen!C17="Krieger (0)")),(Armeebogen!A17),0)</f>
        <v>0</v>
      </c>
      <c r="BI65" s="45"/>
      <c r="BJ65" s="45"/>
      <c r="BK65" s="45"/>
      <c r="BL65" s="45"/>
      <c r="BM65" s="52">
        <f>IF(AND((Armeebogen!E17="Waldläufer von Ithilien"),(Armeebogen!C17="Krieger (0)")),(Armeebogen!A17),0)</f>
        <v>0</v>
      </c>
      <c r="BN65" s="45"/>
      <c r="BO65" s="45"/>
      <c r="BP65" s="45"/>
      <c r="BQ65" s="45"/>
      <c r="BR65" s="45"/>
      <c r="BS65" s="45"/>
      <c r="BT65" s="52"/>
    </row>
    <row r="66" ht="15.75" customHeight="1">
      <c r="B66" s="52">
        <f>IF(AND((Armeebogen!E18="Armee von See-Stadt"),(Armeebogen!C18="Krieger (0)")),(Armeebogen!A18),0)</f>
        <v>0</v>
      </c>
      <c r="C66" s="52">
        <f>IF(AND((Armeebogen!E18="Arnor"),(Armeebogen!C18="Krieger (0)")),(Armeebogen!A18),0)</f>
        <v>0</v>
      </c>
      <c r="D66" s="52">
        <f>IF(AND((Armeebogen!E18="Bruchtal"),(Armeebogen!C18="Krieger (0)")),(Armeebogen!A18),0)</f>
        <v>0</v>
      </c>
      <c r="E66" s="52">
        <f>IF(AND((Armeebogen!E18="Das Auenland"),(Armeebogen!C18="Krieger (0)")),(Armeebogen!A18),0)</f>
        <v>0</v>
      </c>
      <c r="F66" s="52">
        <f>IF(AND((Armeebogen!E18="Das Königreich von Kazad-dûm"),(Armeebogen!C18="Krieger (0)")),(Armeebogen!A18),0)</f>
        <v>0</v>
      </c>
      <c r="G66" s="52">
        <f>IF(AND((Armeebogen!E18="Die Lehen"),(Armeebogen!C18="Krieger (0)")),(Armeebogen!A18),0)</f>
        <v>0</v>
      </c>
      <c r="H66" s="51">
        <f>IF(AND((Armeebogen!E18="Der wiedereroberte Erebor"),(Armeebogen!C18="Krieger (0)")),(Armeebogen!A18),0)</f>
        <v>0</v>
      </c>
      <c r="I66" s="52">
        <f>IF(AND((Armeebogen!E18="Die Eisenberge"),(Armeebogen!C18="Krieger (0)")),(Armeebogen!A18),0)</f>
        <v>0</v>
      </c>
      <c r="J66" s="51">
        <f>IF(AND((Armeebogen!E18="Garnision von Thal"),(Armeebogen!E18="Krieger (0)")),(Armeebogen!C18),0)</f>
        <v>0</v>
      </c>
      <c r="K66" s="52">
        <f>IF(AND((Armeebogen!E18="Lothlórien"),(Armeebogen!C18="Krieger (0)")),(Armeebogen!A18),0)</f>
        <v>0</v>
      </c>
      <c r="L66" s="52">
        <f>IF(AND((Armeebogen!E18="Minas Tirith"),(Armeebogen!C18="Krieger (0)")),(Armeebogen!A18),0)</f>
        <v>0</v>
      </c>
      <c r="M66" s="52">
        <f>IF(AND((Armeebogen!E18="Númenor"),(Armeebogen!C18="Krieger (0)")),(Armeebogen!A18),0)</f>
        <v>0</v>
      </c>
      <c r="N66" s="52">
        <f>IF(AND((Armeebogen!G18="Rohan:"),(Armeebogen!E18="Krieger (0)")),(Armeebogen!C18),0)</f>
        <v>0</v>
      </c>
      <c r="O66" s="52">
        <f>IF(AND((Armeebogen!E18="Thranduils Hallen"),(Armeebogen!C18="Krieger (0)")),(Armeebogen!A18),0)</f>
        <v>0</v>
      </c>
      <c r="P66" s="45">
        <f>IF(AND((Armeebogen!E18="Überlebende von See-Stadt"),(Armeebogen!C18="Krieger (0)")),(Armeebogen!A18),0)</f>
        <v>0</v>
      </c>
      <c r="Q66" s="62">
        <f>IF(AND((Armeebogen!E18="Die Armee von Thal"),(Armeebogen!C18="Krieger (0)")),(Armeebogen!A18),0)</f>
        <v>0</v>
      </c>
      <c r="R66" s="62">
        <f>IF(AND((Armeebogen!E18="Die Beornings"),(Armeebogen!C18="Krieger (0)")),(Armeebogen!A18),0)</f>
        <v>0</v>
      </c>
      <c r="S66" s="52">
        <f>IF(AND((Armeebogen!E18="Die Menschen des Westens"),(Armeebogen!C18="Krieger (0)")),(Armeebogen!A18),0)</f>
        <v>0</v>
      </c>
      <c r="T66" s="62">
        <f>IF(AND((Armeebogen!E18="Eomers Reiter"),(Armeebogen!C18="Krieger (0)")),(Armeebogen!A18),0)</f>
        <v>0</v>
      </c>
      <c r="U66" s="62">
        <f>IF(AND((Armeebogen!E18="Pfade des Druaden"),(Armeebogen!C18="Krieger (0)")),(Armeebogen!A18),0)</f>
        <v>0</v>
      </c>
      <c r="V66" s="62">
        <f>IF(AND((Armeebogen!E18="Theodens Reiter"),(Armeebogen!C18="Krieger (0)")),(Armeebogen!A18),0)</f>
        <v>0</v>
      </c>
      <c r="W66" s="62">
        <f>IF(AND((Armeebogen!E18="Theodreds Wache"),(Armeebogen!C18="Krieger (0)")),(Armeebogen!A18),0)</f>
        <v>0</v>
      </c>
      <c r="X66" s="52">
        <f>IF(AND((Armeebogen!E18="Verteidiger des Auenlandes"),(Armeebogen!C18="Krieger (0)")),(Armeebogen!A18),0)</f>
        <v>0</v>
      </c>
      <c r="Y66" s="62"/>
      <c r="Z66" s="62">
        <f>IF(AND((Armeebogen!E18="Verteidiger der Erebors"),(Armeebogen!C18="Krieger (0)")),(Armeebogen!A18),0)</f>
        <v>0</v>
      </c>
      <c r="AA66" s="62">
        <f>IF(AND((Armeebogen!E18="Verteidiger von Helms Klamm"),(Armeebogen!C18="Krieger (0)")),(Armeebogen!A18),0)</f>
        <v>0</v>
      </c>
      <c r="AB66" s="62">
        <f>IF(AND((Armeebogen!E18="Waldläufer von Ithilien"),(Armeebogen!D18="Krieger (0)")),(Armeebogen!A18),0)</f>
        <v>0</v>
      </c>
      <c r="AC66" s="52">
        <f>IF(AND((Armeebogen!E18="Angmar"),(Armeebogen!C18="Krieger (0)")),(Armeebogen!A18),0)</f>
        <v>0</v>
      </c>
      <c r="AD66" s="52">
        <f>IF(AND((Armeebogen!E18="Azogs Jäger"),(Armeebogen!C18="Krieger (0)")),(Armeebogen!A18),0)</f>
        <v>0</v>
      </c>
      <c r="AE66" s="52">
        <f>IF(AND((Armeebogen!E18="Azogs Legion"),(Armeebogen!C18="Krieger (0)")),(Armeebogen!A18),0)</f>
        <v>0</v>
      </c>
      <c r="AF66" s="52">
        <f>IF(AND((Armeebogen!E18="Barad-dûr"),(Armeebogen!C18="Krieger (0)")),(Armeebogen!A18),0)</f>
        <v>0</v>
      </c>
      <c r="AG66" s="52">
        <f>IF(AND((Armeebogen!E18="Die Ostlinge"),(Armeebogen!C18="Krieger (0)")),(Armeebogen!A18),0)</f>
        <v>0</v>
      </c>
      <c r="AH66" s="52">
        <f>IF(AND((Armeebogen!E18="Die Schlangenhorde"),(Armeebogen!C18="Krieger (0)")),(Armeebogen!A18),0)</f>
        <v>0</v>
      </c>
      <c r="AI66" s="62">
        <f>IF(AND((Armeebogen!E18="Dunkle Mächte von Dol Guldur"),(Armeebogen!C18="Krieger (0)")),(Armeebogen!A18),0)</f>
        <v>0</v>
      </c>
      <c r="AJ66" s="52">
        <f>IF(AND((Armeebogen!E18="Isengart"),(Armeebogen!C18="Krieger (0)")),(Armeebogen!A18),0)</f>
        <v>0</v>
      </c>
      <c r="AK66" s="52">
        <f>IF(AND((Armeebogen!E52="Isengart"),(Armeebogen!C52="Krieger (0)")),(Armeebogen!A52),0)</f>
        <v>0</v>
      </c>
      <c r="AL66" s="52">
        <f>IF(AND((Armeebogen!E18="Kosaren von Umbar"),(Armeebogen!C18="Krieger (0)")),(Armeebogen!A18),0)</f>
        <v>0</v>
      </c>
      <c r="AM66" s="52">
        <f>IF(AND((Armeebogen!E52="Kosaren von Umbar"),(Armeebogen!C52="Krieger (0)")),(Armeebogen!A52),0)</f>
        <v>0</v>
      </c>
      <c r="AN66" s="52">
        <f>IF(AND((Armeebogen!E18="Mordor"),(Armeebogen!C18="Krieger (0)")),(Armeebogen!A18),0)</f>
        <v>0</v>
      </c>
      <c r="AO66" s="52">
        <f>IF(AND((Armeebogen!E18="Moria"),(Armeebogen!C18="Krieger (0)")),(Armeebogen!A18),0)</f>
        <v>0</v>
      </c>
      <c r="AP66" s="52">
        <f>IF(AND((Armeebogen!E18="Sharkas Abtrünnige"),(Armeebogen!C18="Krieger (0)")),(Armeebogen!A18),0)</f>
        <v>0</v>
      </c>
      <c r="AQ66" s="52">
        <f>IF(AND((Armeebogen!E18="Variags von Khand"),(Armeebogen!C18="Krieger (0)")),(Armeebogen!A18),0)</f>
        <v>0</v>
      </c>
      <c r="AR66" s="52">
        <f>IF(AND((Armeebogen!E18="Weit-Harad"),(Armeebogen!C18="Krieger (0)")),(Armeebogen!A18),0)</f>
        <v>0</v>
      </c>
      <c r="AS66" s="62">
        <f>IF(AND((Armeebogen!E18="Angriff auf Lothlorien"),(Armeebogen!C18="Krieger (0)")),(Armeebogen!A18),0)</f>
        <v>0</v>
      </c>
      <c r="AT66" s="62">
        <f>IF(AND((Armeebogen!E18="Cirith Ungol"),(Armeebogen!C18="Krieger (0)")),(Armeebogen!A18),0)</f>
        <v>0</v>
      </c>
      <c r="AU66" s="52">
        <f>IF(AND((Armeebogen!E18="Das schwarze Tor öffnet sich"),(Armeebogen!C18="Krieger (0)")),(Armeebogen!A18),0)</f>
        <v>0</v>
      </c>
      <c r="AV66" s="52">
        <f>IF(AND((Armeebogen!E18="Heer des Drachenkaisers"),(Armeebogen!C18="Krieger (0)")),(Armeebogen!A18),0)</f>
        <v>0</v>
      </c>
      <c r="AW66" s="62">
        <f>IF(AND((Armeebogen!E18="Die Armee Dunlands"),(Armeebogen!C18="Krieger (0)")),(Armeebogen!A18),0)</f>
        <v>0</v>
      </c>
      <c r="AX66" s="52">
        <v>0.0</v>
      </c>
      <c r="AY66" s="52">
        <f>IF(AND((Armeebogen!E18="Die Strolche des Bosses"),(Armeebogen!C18="Krieger (0)")),(Armeebogen!A18),0)</f>
        <v>0</v>
      </c>
      <c r="AZ66" s="52">
        <f>IF(AND((Armeebogen!E18="Die Tiefen von Moria"),(Armeebogen!C18="Krieger (0)")),(Armeebogen!A18),0)</f>
        <v>0</v>
      </c>
      <c r="BA66" s="62">
        <f>IF(AND((Armeebogen!E18="Die Wölfe Isengarts"),(Armeebogen!C18="Krieger (0)")),(Armeebogen!A18),0)</f>
        <v>0</v>
      </c>
      <c r="BB66" s="62">
        <f>IF(AND((Armeebogen!E18="Die Bösen Wesen des Düsterwaldes"),(Armeebogen!C18="Krieger (0)")),(Armeebogen!A18),0)</f>
        <v>0</v>
      </c>
      <c r="BC66" s="52">
        <f>IF(AND((Armeebogen!E18="Gothmogs Armee"),(Armeebogen!C18="Krieger (0)")),(Armeebogen!A18),0)</f>
        <v>0</v>
      </c>
      <c r="BD66" s="52">
        <f>IF(AND((Armeebogen!E18="Große Armee des Südens"),(Armeebogen!C18="Krieger (0)")),(Armeebogen!A18),0)</f>
        <v>0</v>
      </c>
      <c r="BE66" s="62">
        <f>IF(AND((Armeebogen!E18="Lurtz' Kundschafter"),(Armeebogen!C18="Krieger (0)")),(Armeebogen!A18),0)</f>
        <v>0</v>
      </c>
      <c r="BF66" s="52">
        <f>IF(AND((Armeebogen!E18="Sturm auf Helms Klamm"),(Armeebogen!C18="Krieger (0)")),(Armeebogen!A18),0)</f>
        <v>0</v>
      </c>
      <c r="BG66" s="62">
        <f>IF(AND((Armeebogen!E18="Ugluks Kundschafter"),(Armeebogen!C18="Krieger (0)")),(Armeebogen!A18),0)</f>
        <v>0</v>
      </c>
      <c r="BH66" s="62">
        <f>IF(AND((Armeebogen!E18="Helmswache"),(Armeebogen!C18="Krieger (0)")),(Armeebogen!A18),0)</f>
        <v>0</v>
      </c>
      <c r="BI66" s="45"/>
      <c r="BJ66" s="45"/>
      <c r="BK66" s="45"/>
      <c r="BL66" s="45"/>
      <c r="BM66" s="52">
        <f>IF(AND((Armeebogen!E18="Waldläufer von Ithilien"),(Armeebogen!C18="Krieger (0)")),(Armeebogen!A18),0)</f>
        <v>0</v>
      </c>
      <c r="BN66" s="45"/>
      <c r="BO66" s="45"/>
      <c r="BP66" s="45"/>
      <c r="BQ66" s="45"/>
      <c r="BR66" s="45"/>
      <c r="BS66" s="45"/>
      <c r="BT66" s="52"/>
    </row>
    <row r="67" ht="15.75" customHeight="1">
      <c r="B67" s="52">
        <f>IF(AND((Armeebogen!E19="Armee von See-Stadt"),(Armeebogen!C19="Krieger (0)")),(Armeebogen!A19),0)</f>
        <v>0</v>
      </c>
      <c r="C67" s="52">
        <f>IF(AND((Armeebogen!E19="Arnor"),(Armeebogen!C19="Krieger (0)")),(Armeebogen!A19),0)</f>
        <v>0</v>
      </c>
      <c r="D67" s="52">
        <f>IF(AND((Armeebogen!E19="Bruchtal"),(Armeebogen!C19="Krieger (0)")),(Armeebogen!A19),0)</f>
        <v>0</v>
      </c>
      <c r="E67" s="52">
        <f>IF(AND((Armeebogen!E19="Das Auenland"),(Armeebogen!C19="Krieger (0)")),(Armeebogen!A19),0)</f>
        <v>0</v>
      </c>
      <c r="F67" s="52">
        <f>IF(AND((Armeebogen!E19="Das Königreich von Kazad-dûm"),(Armeebogen!C19="Krieger (0)")),(Armeebogen!A19),0)</f>
        <v>0</v>
      </c>
      <c r="G67" s="52">
        <f>IF(AND((Armeebogen!E19="Die Lehen"),(Armeebogen!C19="Krieger (0)")),(Armeebogen!A19),0)</f>
        <v>0</v>
      </c>
      <c r="H67" s="51">
        <f>IF(AND((Armeebogen!E19="Der wiedereroberte Erebor"),(Armeebogen!C19="Krieger (0)")),(Armeebogen!A19),0)</f>
        <v>0</v>
      </c>
      <c r="I67" s="52">
        <f>IF(AND((Armeebogen!E19="Die Eisenberge"),(Armeebogen!C19="Krieger (0)")),(Armeebogen!A19),0)</f>
        <v>0</v>
      </c>
      <c r="J67" s="51">
        <f>IF(AND((Armeebogen!E19="Garnision von Thal"),(Armeebogen!E19="Krieger (0)")),(Armeebogen!C19),0)</f>
        <v>0</v>
      </c>
      <c r="K67" s="52">
        <f>IF(AND((Armeebogen!E19="Lothlórien"),(Armeebogen!C19="Krieger (0)")),(Armeebogen!A19),0)</f>
        <v>0</v>
      </c>
      <c r="L67" s="52">
        <f>IF(AND((Armeebogen!E19="Minas Tirith"),(Armeebogen!C19="Krieger (0)")),(Armeebogen!A19),0)</f>
        <v>0</v>
      </c>
      <c r="M67" s="52">
        <f>IF(AND((Armeebogen!E19="Númenor"),(Armeebogen!C19="Krieger (0)")),(Armeebogen!A19),0)</f>
        <v>0</v>
      </c>
      <c r="N67" s="52">
        <f>IF(AND((Armeebogen!G19="Rohan:"),(Armeebogen!E19="Krieger (0)")),(Armeebogen!C19),0)</f>
        <v>0</v>
      </c>
      <c r="O67" s="52">
        <f>IF(AND((Armeebogen!E19="Thranduils Hallen"),(Armeebogen!C19="Krieger (0)")),(Armeebogen!A19),0)</f>
        <v>0</v>
      </c>
      <c r="P67" s="45">
        <f>IF(AND((Armeebogen!E19="Überlebende von See-Stadt"),(Armeebogen!C19="Krieger (0)")),(Armeebogen!A19),0)</f>
        <v>0</v>
      </c>
      <c r="Q67" s="62">
        <f>IF(AND((Armeebogen!E19="Die Armee von Thal"),(Armeebogen!C19="Krieger (0)")),(Armeebogen!A19),0)</f>
        <v>0</v>
      </c>
      <c r="R67" s="62">
        <f>IF(AND((Armeebogen!E19="Die Beornings"),(Armeebogen!C19="Krieger (0)")),(Armeebogen!A19),0)</f>
        <v>0</v>
      </c>
      <c r="S67" s="52">
        <f>IF(AND((Armeebogen!E19="Die Menschen des Westens"),(Armeebogen!C19="Krieger (0)")),(Armeebogen!A19),0)</f>
        <v>0</v>
      </c>
      <c r="T67" s="62">
        <f>IF(AND((Armeebogen!E19="Eomers Reiter"),(Armeebogen!C19="Krieger (0)")),(Armeebogen!A19),0)</f>
        <v>0</v>
      </c>
      <c r="U67" s="62">
        <f>IF(AND((Armeebogen!E19="Pfade des Druaden"),(Armeebogen!C19="Krieger (0)")),(Armeebogen!A19),0)</f>
        <v>0</v>
      </c>
      <c r="V67" s="62">
        <f>IF(AND((Armeebogen!E19="Theodens Reiter"),(Armeebogen!C19="Krieger (0)")),(Armeebogen!A19),0)</f>
        <v>0</v>
      </c>
      <c r="W67" s="62">
        <f>IF(AND((Armeebogen!E19="Theodreds Wache"),(Armeebogen!C19="Krieger (0)")),(Armeebogen!A19),0)</f>
        <v>0</v>
      </c>
      <c r="X67" s="52">
        <f>IF(AND((Armeebogen!E19="Verteidiger des Auenlandes"),(Armeebogen!C19="Krieger (0)")),(Armeebogen!A19),0)</f>
        <v>0</v>
      </c>
      <c r="Y67" s="62"/>
      <c r="Z67" s="62">
        <f>IF(AND((Armeebogen!E19="Verteidiger der Erebors"),(Armeebogen!C19="Krieger (0)")),(Armeebogen!A19),0)</f>
        <v>0</v>
      </c>
      <c r="AA67" s="62">
        <f>IF(AND((Armeebogen!E19="Verteidiger von Helms Klamm"),(Armeebogen!C19="Krieger (0)")),(Armeebogen!A19),0)</f>
        <v>0</v>
      </c>
      <c r="AB67" s="62">
        <f>IF(AND((Armeebogen!E19="Waldläufer von Ithilien"),(Armeebogen!D19="Krieger (0)")),(Armeebogen!A19),0)</f>
        <v>0</v>
      </c>
      <c r="AC67" s="52">
        <f>IF(AND((Armeebogen!E19="Angmar"),(Armeebogen!C19="Krieger (0)")),(Armeebogen!A19),0)</f>
        <v>0</v>
      </c>
      <c r="AD67" s="52">
        <f>IF(AND((Armeebogen!E19="Azogs Jäger"),(Armeebogen!C19="Krieger (0)")),(Armeebogen!A19),0)</f>
        <v>0</v>
      </c>
      <c r="AE67" s="52">
        <f>IF(AND((Armeebogen!E19="Azogs Legion"),(Armeebogen!C19="Krieger (0)")),(Armeebogen!A19),0)</f>
        <v>0</v>
      </c>
      <c r="AF67" s="52">
        <f>IF(AND((Armeebogen!E19="Barad-dûr"),(Armeebogen!C19="Krieger (0)")),(Armeebogen!A19),0)</f>
        <v>0</v>
      </c>
      <c r="AG67" s="52">
        <f>IF(AND((Armeebogen!E19="Die Ostlinge"),(Armeebogen!C19="Krieger (0)")),(Armeebogen!A19),0)</f>
        <v>0</v>
      </c>
      <c r="AH67" s="52">
        <f>IF(AND((Armeebogen!E19="Die Schlangenhorde"),(Armeebogen!C19="Krieger (0)")),(Armeebogen!A19),0)</f>
        <v>0</v>
      </c>
      <c r="AI67" s="62">
        <f>IF(AND((Armeebogen!E19="Dunkle Mächte von Dol Guldur"),(Armeebogen!C19="Krieger (0)")),(Armeebogen!A19),0)</f>
        <v>0</v>
      </c>
      <c r="AJ67" s="52">
        <f>IF(AND((Armeebogen!E19="Isengart"),(Armeebogen!C19="Krieger (0)")),(Armeebogen!A19),0)</f>
        <v>0</v>
      </c>
      <c r="AK67" s="52">
        <f>IF(AND((Armeebogen!E53="Isengart"),(Armeebogen!C53="Krieger (0)")),(Armeebogen!A53),0)</f>
        <v>0</v>
      </c>
      <c r="AL67" s="52">
        <f>IF(AND((Armeebogen!E19="Kosaren von Umbar"),(Armeebogen!C19="Krieger (0)")),(Armeebogen!A19),0)</f>
        <v>0</v>
      </c>
      <c r="AM67" s="52">
        <f>IF(AND((Armeebogen!E53="Kosaren von Umbar"),(Armeebogen!C53="Krieger (0)")),(Armeebogen!A53),0)</f>
        <v>0</v>
      </c>
      <c r="AN67" s="52">
        <f>IF(AND((Armeebogen!E19="Mordor"),(Armeebogen!C19="Krieger (0)")),(Armeebogen!A19),0)</f>
        <v>0</v>
      </c>
      <c r="AO67" s="52">
        <f>IF(AND((Armeebogen!E19="Moria"),(Armeebogen!C19="Krieger (0)")),(Armeebogen!A19),0)</f>
        <v>0</v>
      </c>
      <c r="AP67" s="52">
        <f>IF(AND((Armeebogen!E19="Sharkas Abtrünnige"),(Armeebogen!C19="Krieger (0)")),(Armeebogen!A19),0)</f>
        <v>0</v>
      </c>
      <c r="AQ67" s="52">
        <f>IF(AND((Armeebogen!E19="Variags von Khand"),(Armeebogen!C19="Krieger (0)")),(Armeebogen!A19),0)</f>
        <v>0</v>
      </c>
      <c r="AR67" s="52">
        <f>IF(AND((Armeebogen!E19="Weit-Harad"),(Armeebogen!C19="Krieger (0)")),(Armeebogen!A19),0)</f>
        <v>0</v>
      </c>
      <c r="AS67" s="62">
        <f>IF(AND((Armeebogen!E19="Angriff auf Lothlorien"),(Armeebogen!C19="Krieger (0)")),(Armeebogen!A19),0)</f>
        <v>0</v>
      </c>
      <c r="AT67" s="62">
        <f>IF(AND((Armeebogen!E19="Cirith Ungol"),(Armeebogen!C19="Krieger (0)")),(Armeebogen!A19),0)</f>
        <v>0</v>
      </c>
      <c r="AU67" s="52">
        <f>IF(AND((Armeebogen!E19="Das schwarze Tor öffnet sich"),(Armeebogen!C19="Krieger (0)")),(Armeebogen!A19),0)</f>
        <v>0</v>
      </c>
      <c r="AV67" s="52">
        <f>IF(AND((Armeebogen!E19="Heer des Drachenkaisers"),(Armeebogen!C19="Krieger (0)")),(Armeebogen!A19),0)</f>
        <v>0</v>
      </c>
      <c r="AW67" s="62">
        <f>IF(AND((Armeebogen!E19="Die Armee Dunlands"),(Armeebogen!C19="Krieger (0)")),(Armeebogen!A19),0)</f>
        <v>0</v>
      </c>
      <c r="AX67" s="52">
        <v>0.0</v>
      </c>
      <c r="AY67" s="52">
        <f>IF(AND((Armeebogen!E19="Die Strolche des Bosses"),(Armeebogen!C19="Krieger (0)")),(Armeebogen!A19),0)</f>
        <v>0</v>
      </c>
      <c r="AZ67" s="52">
        <f>IF(AND((Armeebogen!E19="Die Tiefen von Moria"),(Armeebogen!C19="Krieger (0)")),(Armeebogen!A19),0)</f>
        <v>0</v>
      </c>
      <c r="BA67" s="62">
        <f>IF(AND((Armeebogen!E19="Die Wölfe Isengarts"),(Armeebogen!C19="Krieger (0)")),(Armeebogen!A19),0)</f>
        <v>0</v>
      </c>
      <c r="BB67" s="62">
        <f>IF(AND((Armeebogen!E19="Die Bösen Wesen des Düsterwaldes"),(Armeebogen!C19="Krieger (0)")),(Armeebogen!A19),0)</f>
        <v>0</v>
      </c>
      <c r="BC67" s="52">
        <f>IF(AND((Armeebogen!E19="Gothmogs Armee"),(Armeebogen!C19="Krieger (0)")),(Armeebogen!A19),0)</f>
        <v>0</v>
      </c>
      <c r="BD67" s="52">
        <f>IF(AND((Armeebogen!E19="Große Armee des Südens"),(Armeebogen!C19="Krieger (0)")),(Armeebogen!A19),0)</f>
        <v>0</v>
      </c>
      <c r="BE67" s="62">
        <f>IF(AND((Armeebogen!E19="Lurtz' Kundschafter"),(Armeebogen!C19="Krieger (0)")),(Armeebogen!A19),0)</f>
        <v>0</v>
      </c>
      <c r="BF67" s="52">
        <f>IF(AND((Armeebogen!E19="Sturm auf Helms Klamm"),(Armeebogen!C19="Krieger (0)")),(Armeebogen!A19),0)</f>
        <v>0</v>
      </c>
      <c r="BG67" s="62">
        <f>IF(AND((Armeebogen!E19="Ugluks Kundschafter"),(Armeebogen!C19="Krieger (0)")),(Armeebogen!A19),0)</f>
        <v>0</v>
      </c>
      <c r="BH67" s="62">
        <f>IF(AND((Armeebogen!E19="Helmswache"),(Armeebogen!C19="Krieger (0)")),(Armeebogen!A19),0)</f>
        <v>0</v>
      </c>
      <c r="BI67" s="45"/>
      <c r="BJ67" s="45"/>
      <c r="BK67" s="45"/>
      <c r="BL67" s="45"/>
      <c r="BM67" s="52">
        <f>IF(AND((Armeebogen!E19="Waldläufer von Ithilien"),(Armeebogen!C19="Krieger (0)")),(Armeebogen!A19),0)</f>
        <v>0</v>
      </c>
      <c r="BN67" s="45"/>
      <c r="BO67" s="45"/>
      <c r="BP67" s="45"/>
      <c r="BQ67" s="45"/>
      <c r="BR67" s="45"/>
      <c r="BS67" s="45"/>
      <c r="BT67" s="52"/>
    </row>
    <row r="68" ht="15.75" customHeight="1">
      <c r="B68" s="52">
        <f>IF(AND((Armeebogen!E20="Armee von See-Stadt"),(Armeebogen!C20="Krieger (0)")),(Armeebogen!A20),0)</f>
        <v>0</v>
      </c>
      <c r="C68" s="52">
        <f>IF(AND((Armeebogen!E20="Arnor"),(Armeebogen!C20="Krieger (0)")),(Armeebogen!A20),0)</f>
        <v>0</v>
      </c>
      <c r="D68" s="52">
        <f>IF(AND((Armeebogen!E20="Bruchtal"),(Armeebogen!C20="Krieger (0)")),(Armeebogen!A20),0)</f>
        <v>0</v>
      </c>
      <c r="E68" s="52">
        <f>IF(AND((Armeebogen!E20="Das Auenland"),(Armeebogen!C20="Krieger (0)")),(Armeebogen!A20),0)</f>
        <v>0</v>
      </c>
      <c r="F68" s="52">
        <f>IF(AND((Armeebogen!E20="Das Königreich von Kazad-dûm"),(Armeebogen!C20="Krieger (0)")),(Armeebogen!A20),0)</f>
        <v>0</v>
      </c>
      <c r="G68" s="52">
        <f>IF(AND((Armeebogen!E20="Die Lehen"),(Armeebogen!C20="Krieger (0)")),(Armeebogen!A20),0)</f>
        <v>0</v>
      </c>
      <c r="H68" s="51">
        <f>IF(AND((Armeebogen!E20="Der wiedereroberte Erebor"),(Armeebogen!C20="Krieger (0)")),(Armeebogen!A20),0)</f>
        <v>0</v>
      </c>
      <c r="I68" s="52">
        <f>IF(AND((Armeebogen!E20="Die Eisenberge"),(Armeebogen!C20="Krieger (0)")),(Armeebogen!A20),0)</f>
        <v>0</v>
      </c>
      <c r="J68" s="51">
        <f>IF(AND((Armeebogen!E20="Garnision von Thal"),(Armeebogen!E20="Krieger (0)")),(Armeebogen!C20),0)</f>
        <v>0</v>
      </c>
      <c r="K68" s="52">
        <f>IF(AND((Armeebogen!E20="Lothlórien"),(Armeebogen!C20="Krieger (0)")),(Armeebogen!A20),0)</f>
        <v>0</v>
      </c>
      <c r="L68" s="52">
        <f>IF(AND((Armeebogen!E20="Minas Tirith"),(Armeebogen!C20="Krieger (0)")),(Armeebogen!A20),0)</f>
        <v>0</v>
      </c>
      <c r="M68" s="52">
        <f>IF(AND((Armeebogen!E20="Númenor"),(Armeebogen!C20="Krieger (0)")),(Armeebogen!A20),0)</f>
        <v>0</v>
      </c>
      <c r="N68" s="52">
        <f>IF(AND((Armeebogen!G20="Rohan:"),(Armeebogen!E20="Krieger (0)")),(Armeebogen!C20),0)</f>
        <v>0</v>
      </c>
      <c r="O68" s="52">
        <f>IF(AND((Armeebogen!E20="Thranduils Hallen"),(Armeebogen!C20="Krieger (0)")),(Armeebogen!A20),0)</f>
        <v>0</v>
      </c>
      <c r="P68" s="45">
        <f>IF(AND((Armeebogen!E20="Überlebende von See-Stadt"),(Armeebogen!C20="Krieger (0)")),(Armeebogen!A20),0)</f>
        <v>0</v>
      </c>
      <c r="Q68" s="62">
        <f>IF(AND((Armeebogen!E20="Die Armee von Thal"),(Armeebogen!C20="Krieger (0)")),(Armeebogen!A20),0)</f>
        <v>0</v>
      </c>
      <c r="R68" s="62">
        <f>IF(AND((Armeebogen!E20="Die Beornings"),(Armeebogen!C20="Krieger (0)")),(Armeebogen!A20),0)</f>
        <v>0</v>
      </c>
      <c r="S68" s="52">
        <f>IF(AND((Armeebogen!E20="Die Menschen des Westens"),(Armeebogen!C20="Krieger (0)")),(Armeebogen!A20),0)</f>
        <v>0</v>
      </c>
      <c r="T68" s="62">
        <f>IF(AND((Armeebogen!E20="Eomers Reiter"),(Armeebogen!C20="Krieger (0)")),(Armeebogen!A20),0)</f>
        <v>0</v>
      </c>
      <c r="U68" s="62">
        <f>IF(AND((Armeebogen!E20="Pfade des Druaden"),(Armeebogen!C20="Krieger (0)")),(Armeebogen!A20),0)</f>
        <v>0</v>
      </c>
      <c r="V68" s="62">
        <f>IF(AND((Armeebogen!E20="Theodens Reiter"),(Armeebogen!C20="Krieger (0)")),(Armeebogen!A20),0)</f>
        <v>0</v>
      </c>
      <c r="W68" s="62">
        <f>IF(AND((Armeebogen!E20="Theodreds Wache"),(Armeebogen!C20="Krieger (0)")),(Armeebogen!A20),0)</f>
        <v>0</v>
      </c>
      <c r="X68" s="52">
        <f>IF(AND((Armeebogen!E20="Verteidiger des Auenlandes"),(Armeebogen!C20="Krieger (0)")),(Armeebogen!A20),0)</f>
        <v>0</v>
      </c>
      <c r="Y68" s="62"/>
      <c r="Z68" s="62">
        <f>IF(AND((Armeebogen!E20="Verteidiger der Erebors"),(Armeebogen!C20="Krieger (0)")),(Armeebogen!A20),0)</f>
        <v>0</v>
      </c>
      <c r="AA68" s="62">
        <f>IF(AND((Armeebogen!E20="Verteidiger von Helms Klamm"),(Armeebogen!C20="Krieger (0)")),(Armeebogen!A20),0)</f>
        <v>0</v>
      </c>
      <c r="AB68" s="62">
        <f>IF(AND((Armeebogen!E20="Waldläufer von Ithilien"),(Armeebogen!D20="Krieger (0)")),(Armeebogen!A20),0)</f>
        <v>0</v>
      </c>
      <c r="AC68" s="52">
        <f>IF(AND((Armeebogen!E20="Angmar"),(Armeebogen!C20="Krieger (0)")),(Armeebogen!A20),0)</f>
        <v>0</v>
      </c>
      <c r="AD68" s="52">
        <f>IF(AND((Armeebogen!E20="Azogs Jäger"),(Armeebogen!C20="Krieger (0)")),(Armeebogen!A20),0)</f>
        <v>0</v>
      </c>
      <c r="AE68" s="52">
        <f>IF(AND((Armeebogen!E20="Azogs Legion"),(Armeebogen!C20="Krieger (0)")),(Armeebogen!A20),0)</f>
        <v>0</v>
      </c>
      <c r="AF68" s="52">
        <f>IF(AND((Armeebogen!E20="Barad-dûr"),(Armeebogen!C20="Krieger (0)")),(Armeebogen!A20),0)</f>
        <v>0</v>
      </c>
      <c r="AG68" s="52">
        <f>IF(AND((Armeebogen!E20="Die Ostlinge"),(Armeebogen!C20="Krieger (0)")),(Armeebogen!A20),0)</f>
        <v>0</v>
      </c>
      <c r="AH68" s="52">
        <f>IF(AND((Armeebogen!E20="Die Schlangenhorde"),(Armeebogen!C20="Krieger (0)")),(Armeebogen!A20),0)</f>
        <v>0</v>
      </c>
      <c r="AI68" s="62">
        <f>IF(AND((Armeebogen!E20="Dunkle Mächte von Dol Guldur"),(Armeebogen!C20="Krieger (0)")),(Armeebogen!A20),0)</f>
        <v>0</v>
      </c>
      <c r="AJ68" s="52">
        <f>IF(AND((Armeebogen!E20="Isengart"),(Armeebogen!C20="Krieger (0)")),(Armeebogen!A20),0)</f>
        <v>0</v>
      </c>
      <c r="AK68" s="52">
        <f>IF(AND((Armeebogen!E54="Isengart"),(Armeebogen!C54="Krieger (0)")),(Armeebogen!A54),0)</f>
        <v>0</v>
      </c>
      <c r="AL68" s="52">
        <f>IF(AND((Armeebogen!E20="Kosaren von Umbar"),(Armeebogen!C20="Krieger (0)")),(Armeebogen!A20),0)</f>
        <v>0</v>
      </c>
      <c r="AM68" s="52">
        <f>IF(AND((Armeebogen!E54="Kosaren von Umbar"),(Armeebogen!C54="Krieger (0)")),(Armeebogen!A54),0)</f>
        <v>0</v>
      </c>
      <c r="AN68" s="52">
        <f>IF(AND((Armeebogen!E20="Mordor"),(Armeebogen!C20="Krieger (0)")),(Armeebogen!A20),0)</f>
        <v>0</v>
      </c>
      <c r="AO68" s="52">
        <f>IF(AND((Armeebogen!E20="Moria"),(Armeebogen!C20="Krieger (0)")),(Armeebogen!A20),0)</f>
        <v>0</v>
      </c>
      <c r="AP68" s="52">
        <f>IF(AND((Armeebogen!E20="Sharkas Abtrünnige"),(Armeebogen!C20="Krieger (0)")),(Armeebogen!A20),0)</f>
        <v>0</v>
      </c>
      <c r="AQ68" s="52">
        <f>IF(AND((Armeebogen!E20="Variags von Khand"),(Armeebogen!C20="Krieger (0)")),(Armeebogen!A20),0)</f>
        <v>0</v>
      </c>
      <c r="AR68" s="52">
        <f>IF(AND((Armeebogen!E20="Weit-Harad"),(Armeebogen!C20="Krieger (0)")),(Armeebogen!A20),0)</f>
        <v>0</v>
      </c>
      <c r="AS68" s="62">
        <f>IF(AND((Armeebogen!E20="Angriff auf Lothlorien"),(Armeebogen!C20="Krieger (0)")),(Armeebogen!A20),0)</f>
        <v>0</v>
      </c>
      <c r="AT68" s="62">
        <f>IF(AND((Armeebogen!E20="Cirith Ungol"),(Armeebogen!C20="Krieger (0)")),(Armeebogen!A20),0)</f>
        <v>0</v>
      </c>
      <c r="AU68" s="52">
        <f>IF(AND((Armeebogen!E20="Das schwarze Tor öffnet sich"),(Armeebogen!C20="Krieger (0)")),(Armeebogen!A20),0)</f>
        <v>0</v>
      </c>
      <c r="AV68" s="52">
        <f>IF(AND((Armeebogen!E20="Heer des Drachenkaisers"),(Armeebogen!C20="Krieger (0)")),(Armeebogen!A20),0)</f>
        <v>0</v>
      </c>
      <c r="AW68" s="62">
        <f>IF(AND((Armeebogen!E20="Die Armee Dunlands"),(Armeebogen!C20="Krieger (0)")),(Armeebogen!A20),0)</f>
        <v>0</v>
      </c>
      <c r="AX68" s="52">
        <v>0.0</v>
      </c>
      <c r="AY68" s="52">
        <f>IF(AND((Armeebogen!E20="Die Strolche des Bosses"),(Armeebogen!C20="Krieger (0)")),(Armeebogen!A20),0)</f>
        <v>0</v>
      </c>
      <c r="AZ68" s="52">
        <f>IF(AND((Armeebogen!E20="Die Tiefen von Moria"),(Armeebogen!C20="Krieger (0)")),(Armeebogen!A20),0)</f>
        <v>0</v>
      </c>
      <c r="BA68" s="62">
        <f>IF(AND((Armeebogen!E20="Die Wölfe Isengarts"),(Armeebogen!C20="Krieger (0)")),(Armeebogen!A20),0)</f>
        <v>0</v>
      </c>
      <c r="BB68" s="62">
        <f>IF(AND((Armeebogen!E20="Die Bösen Wesen des Düsterwaldes"),(Armeebogen!C20="Krieger (0)")),(Armeebogen!A20),0)</f>
        <v>0</v>
      </c>
      <c r="BC68" s="52">
        <f>IF(AND((Armeebogen!E20="Gothmogs Armee"),(Armeebogen!C20="Krieger (0)")),(Armeebogen!A20),0)</f>
        <v>0</v>
      </c>
      <c r="BD68" s="52">
        <f>IF(AND((Armeebogen!E20="Große Armee des Südens"),(Armeebogen!C20="Krieger (0)")),(Armeebogen!A20),0)</f>
        <v>0</v>
      </c>
      <c r="BE68" s="62">
        <f>IF(AND((Armeebogen!E20="Lurtz' Kundschafter"),(Armeebogen!C20="Krieger (0)")),(Armeebogen!A20),0)</f>
        <v>0</v>
      </c>
      <c r="BF68" s="52">
        <f>IF(AND((Armeebogen!E20="Sturm auf Helms Klamm"),(Armeebogen!C20="Krieger (0)")),(Armeebogen!A20),0)</f>
        <v>0</v>
      </c>
      <c r="BG68" s="62">
        <f>IF(AND((Armeebogen!E20="Ugluks Kundschafter"),(Armeebogen!C20="Krieger (0)")),(Armeebogen!A20),0)</f>
        <v>0</v>
      </c>
      <c r="BH68" s="62">
        <f>IF(AND((Armeebogen!E20="Helmswache"),(Armeebogen!C20="Krieger (0)")),(Armeebogen!A20),0)</f>
        <v>0</v>
      </c>
      <c r="BI68" s="45"/>
      <c r="BJ68" s="45"/>
      <c r="BK68" s="45"/>
      <c r="BL68" s="45"/>
      <c r="BM68" s="52">
        <f>IF(AND((Armeebogen!E20="Waldläufer von Ithilien"),(Armeebogen!C20="Krieger (0)")),(Armeebogen!A20),0)</f>
        <v>0</v>
      </c>
      <c r="BN68" s="45"/>
      <c r="BO68" s="45"/>
      <c r="BP68" s="45"/>
      <c r="BQ68" s="45"/>
      <c r="BR68" s="45"/>
      <c r="BS68" s="45"/>
      <c r="BT68" s="52"/>
    </row>
    <row r="69" ht="15.75" customHeight="1">
      <c r="B69" s="52">
        <f>IF(AND((Armeebogen!E21="Armee von See-Stadt"),(Armeebogen!C21="Krieger (0)")),(Armeebogen!A21),0)</f>
        <v>0</v>
      </c>
      <c r="C69" s="52">
        <f>IF(AND((Armeebogen!E21="Arnor"),(Armeebogen!C21="Krieger (0)")),(Armeebogen!A21),0)</f>
        <v>0</v>
      </c>
      <c r="D69" s="52">
        <f>IF(AND((Armeebogen!E21="Bruchtal"),(Armeebogen!C21="Krieger (0)")),(Armeebogen!A21),0)</f>
        <v>0</v>
      </c>
      <c r="E69" s="52">
        <f>IF(AND((Armeebogen!E21="Das Auenland"),(Armeebogen!C21="Krieger (0)")),(Armeebogen!A21),0)</f>
        <v>0</v>
      </c>
      <c r="F69" s="52">
        <f>IF(AND((Armeebogen!E21="Das Königreich von Kazad-dûm"),(Armeebogen!C21="Krieger (0)")),(Armeebogen!A21),0)</f>
        <v>0</v>
      </c>
      <c r="G69" s="52">
        <f>IF(AND((Armeebogen!E21="Die Lehen"),(Armeebogen!C21="Krieger (0)")),(Armeebogen!A21),0)</f>
        <v>0</v>
      </c>
      <c r="H69" s="51">
        <f>IF(AND((Armeebogen!E21="Der wiedereroberte Erebor"),(Armeebogen!C21="Krieger (0)")),(Armeebogen!A21),0)</f>
        <v>0</v>
      </c>
      <c r="I69" s="52">
        <f>IF(AND((Armeebogen!E21="Die Eisenberge"),(Armeebogen!C21="Krieger (0)")),(Armeebogen!A21),0)</f>
        <v>0</v>
      </c>
      <c r="J69" s="51">
        <f>IF(AND((Armeebogen!E21="Garnision von Thal"),(Armeebogen!E21="Krieger (0)")),(Armeebogen!C21),0)</f>
        <v>0</v>
      </c>
      <c r="K69" s="52">
        <f>IF(AND((Armeebogen!E21="Lothlórien"),(Armeebogen!C21="Krieger (0)")),(Armeebogen!A21),0)</f>
        <v>0</v>
      </c>
      <c r="L69" s="52">
        <f>IF(AND((Armeebogen!E21="Minas Tirith"),(Armeebogen!C21="Krieger (0)")),(Armeebogen!A21),0)</f>
        <v>0</v>
      </c>
      <c r="M69" s="52">
        <f>IF(AND((Armeebogen!E21="Númenor"),(Armeebogen!C21="Krieger (0)")),(Armeebogen!A21),0)</f>
        <v>0</v>
      </c>
      <c r="N69" s="52">
        <f>IF(AND((Armeebogen!G21="Rohan:"),(Armeebogen!E21="Krieger (0)")),(Armeebogen!C21),0)</f>
        <v>0</v>
      </c>
      <c r="O69" s="52">
        <f>IF(AND((Armeebogen!E21="Thranduils Hallen"),(Armeebogen!C21="Krieger (0)")),(Armeebogen!A21),0)</f>
        <v>0</v>
      </c>
      <c r="P69" s="45">
        <f>IF(AND((Armeebogen!E21="Überlebende von See-Stadt"),(Armeebogen!C21="Krieger (0)")),(Armeebogen!A21),0)</f>
        <v>0</v>
      </c>
      <c r="Q69" s="62">
        <f>IF(AND((Armeebogen!E21="Die Armee von Thal"),(Armeebogen!C21="Krieger (0)")),(Armeebogen!A21),0)</f>
        <v>0</v>
      </c>
      <c r="R69" s="62">
        <f>IF(AND((Armeebogen!E21="Die Beornings"),(Armeebogen!C21="Krieger (0)")),(Armeebogen!A21),0)</f>
        <v>0</v>
      </c>
      <c r="S69" s="52">
        <f>IF(AND((Armeebogen!E21="Die Menschen des Westens"),(Armeebogen!C21="Krieger (0)")),(Armeebogen!A21),0)</f>
        <v>0</v>
      </c>
      <c r="T69" s="62">
        <f>IF(AND((Armeebogen!E21="Eomers Reiter"),(Armeebogen!C21="Krieger (0)")),(Armeebogen!A21),0)</f>
        <v>0</v>
      </c>
      <c r="U69" s="62">
        <f>IF(AND((Armeebogen!E21="Pfade des Druaden"),(Armeebogen!C21="Krieger (0)")),(Armeebogen!A21),0)</f>
        <v>0</v>
      </c>
      <c r="V69" s="62">
        <f>IF(AND((Armeebogen!E21="Theodens Reiter"),(Armeebogen!C21="Krieger (0)")),(Armeebogen!A21),0)</f>
        <v>0</v>
      </c>
      <c r="W69" s="62">
        <f>IF(AND((Armeebogen!E21="Theodreds Wache"),(Armeebogen!C21="Krieger (0)")),(Armeebogen!A21),0)</f>
        <v>0</v>
      </c>
      <c r="X69" s="52">
        <f>IF(AND((Armeebogen!E21="Verteidiger des Auenlandes"),(Armeebogen!C21="Krieger (0)")),(Armeebogen!A21),0)</f>
        <v>0</v>
      </c>
      <c r="Y69" s="62"/>
      <c r="Z69" s="62">
        <f>IF(AND((Armeebogen!E21="Verteidiger der Erebors"),(Armeebogen!C21="Krieger (0)")),(Armeebogen!A21),0)</f>
        <v>0</v>
      </c>
      <c r="AA69" s="62">
        <f>IF(AND((Armeebogen!E21="Verteidiger von Helms Klamm"),(Armeebogen!C21="Krieger (0)")),(Armeebogen!A21),0)</f>
        <v>0</v>
      </c>
      <c r="AB69" s="62">
        <f>IF(AND((Armeebogen!E21="Waldläufer von Ithilien"),(Armeebogen!D21="Krieger (0)")),(Armeebogen!A21),0)</f>
        <v>0</v>
      </c>
      <c r="AC69" s="52">
        <f>IF(AND((Armeebogen!E21="Angmar"),(Armeebogen!C21="Krieger (0)")),(Armeebogen!A21),0)</f>
        <v>0</v>
      </c>
      <c r="AD69" s="52">
        <f>IF(AND((Armeebogen!E21="Azogs Jäger"),(Armeebogen!C21="Krieger (0)")),(Armeebogen!A21),0)</f>
        <v>0</v>
      </c>
      <c r="AE69" s="52">
        <f>IF(AND((Armeebogen!E21="Azogs Legion"),(Armeebogen!C21="Krieger (0)")),(Armeebogen!A21),0)</f>
        <v>0</v>
      </c>
      <c r="AF69" s="52">
        <f>IF(AND((Armeebogen!E21="Barad-dûr"),(Armeebogen!C21="Krieger (0)")),(Armeebogen!A21),0)</f>
        <v>0</v>
      </c>
      <c r="AG69" s="52">
        <f>IF(AND((Armeebogen!E21="Die Ostlinge"),(Armeebogen!C21="Krieger (0)")),(Armeebogen!A21),0)</f>
        <v>0</v>
      </c>
      <c r="AH69" s="52">
        <f>IF(AND((Armeebogen!E21="Die Schlangenhorde"),(Armeebogen!C21="Krieger (0)")),(Armeebogen!A21),0)</f>
        <v>0</v>
      </c>
      <c r="AI69" s="62">
        <f>IF(AND((Armeebogen!E21="Dunkle Mächte von Dol Guldur"),(Armeebogen!C21="Krieger (0)")),(Armeebogen!A21),0)</f>
        <v>0</v>
      </c>
      <c r="AJ69" s="52">
        <f>IF(AND((Armeebogen!E21="Isengart"),(Armeebogen!C21="Krieger (0)")),(Armeebogen!A21),0)</f>
        <v>0</v>
      </c>
      <c r="AK69" s="52">
        <f>IF(AND((Armeebogen!E55="Isengart"),(Armeebogen!C55="Krieger (0)")),(Armeebogen!A55),0)</f>
        <v>0</v>
      </c>
      <c r="AL69" s="52">
        <f>IF(AND((Armeebogen!E21="Kosaren von Umbar"),(Armeebogen!C21="Krieger (0)")),(Armeebogen!A21),0)</f>
        <v>0</v>
      </c>
      <c r="AM69" s="52">
        <f>IF(AND((Armeebogen!E55="Kosaren von Umbar"),(Armeebogen!C55="Krieger (0)")),(Armeebogen!A55),0)</f>
        <v>0</v>
      </c>
      <c r="AN69" s="52">
        <f>IF(AND((Armeebogen!E21="Mordor"),(Armeebogen!C21="Krieger (0)")),(Armeebogen!A21),0)</f>
        <v>0</v>
      </c>
      <c r="AO69" s="52">
        <f>IF(AND((Armeebogen!E21="Moria"),(Armeebogen!C21="Krieger (0)")),(Armeebogen!A21),0)</f>
        <v>0</v>
      </c>
      <c r="AP69" s="52">
        <f>IF(AND((Armeebogen!E21="Sharkas Abtrünnige"),(Armeebogen!C21="Krieger (0)")),(Armeebogen!A21),0)</f>
        <v>0</v>
      </c>
      <c r="AQ69" s="52">
        <f>IF(AND((Armeebogen!E21="Variags von Khand"),(Armeebogen!C21="Krieger (0)")),(Armeebogen!A21),0)</f>
        <v>0</v>
      </c>
      <c r="AR69" s="52">
        <f>IF(AND((Armeebogen!E21="Weit-Harad"),(Armeebogen!C21="Krieger (0)")),(Armeebogen!A21),0)</f>
        <v>0</v>
      </c>
      <c r="AS69" s="62">
        <f>IF(AND((Armeebogen!E21="Angriff auf Lothlorien"),(Armeebogen!C21="Krieger (0)")),(Armeebogen!A21),0)</f>
        <v>0</v>
      </c>
      <c r="AT69" s="62">
        <f>IF(AND((Armeebogen!E21="Cirith Ungol"),(Armeebogen!C21="Krieger (0)")),(Armeebogen!A21),0)</f>
        <v>0</v>
      </c>
      <c r="AU69" s="52">
        <f>IF(AND((Armeebogen!E21="Das schwarze Tor öffnet sich"),(Armeebogen!C21="Krieger (0)")),(Armeebogen!A21),0)</f>
        <v>0</v>
      </c>
      <c r="AV69" s="52">
        <f>IF(AND((Armeebogen!E21="Heer des Drachenkaisers"),(Armeebogen!C21="Krieger (0)")),(Armeebogen!A21),0)</f>
        <v>0</v>
      </c>
      <c r="AW69" s="62">
        <f>IF(AND((Armeebogen!E21="Die Armee Dunlands"),(Armeebogen!C21="Krieger (0)")),(Armeebogen!A21),0)</f>
        <v>0</v>
      </c>
      <c r="AX69" s="52">
        <v>0.0</v>
      </c>
      <c r="AY69" s="52">
        <f>IF(AND((Armeebogen!E21="Die Strolche des Bosses"),(Armeebogen!C21="Krieger (0)")),(Armeebogen!A21),0)</f>
        <v>0</v>
      </c>
      <c r="AZ69" s="52">
        <f>IF(AND((Armeebogen!E21="Die Tiefen von Moria"),(Armeebogen!C21="Krieger (0)")),(Armeebogen!A21),0)</f>
        <v>0</v>
      </c>
      <c r="BA69" s="62">
        <f>IF(AND((Armeebogen!E21="Die Wölfe Isengarts"),(Armeebogen!C21="Krieger (0)")),(Armeebogen!A21),0)</f>
        <v>0</v>
      </c>
      <c r="BB69" s="62">
        <f>IF(AND((Armeebogen!E21="Die Bösen Wesen des Düsterwaldes"),(Armeebogen!C21="Krieger (0)")),(Armeebogen!A21),0)</f>
        <v>0</v>
      </c>
      <c r="BC69" s="52">
        <f>IF(AND((Armeebogen!E21="Gothmogs Armee"),(Armeebogen!C21="Krieger (0)")),(Armeebogen!A21),0)</f>
        <v>0</v>
      </c>
      <c r="BD69" s="52">
        <f>IF(AND((Armeebogen!E21="Große Armee des Südens"),(Armeebogen!C21="Krieger (0)")),(Armeebogen!A21),0)</f>
        <v>0</v>
      </c>
      <c r="BE69" s="62">
        <f>IF(AND((Armeebogen!E21="Lurtz' Kundschafter"),(Armeebogen!C21="Krieger (0)")),(Armeebogen!A21),0)</f>
        <v>0</v>
      </c>
      <c r="BF69" s="52">
        <f>IF(AND((Armeebogen!E21="Sturm auf Helms Klamm"),(Armeebogen!C21="Krieger (0)")),(Armeebogen!A21),0)</f>
        <v>0</v>
      </c>
      <c r="BG69" s="62">
        <f>IF(AND((Armeebogen!E21="Ugluks Kundschafter"),(Armeebogen!C21="Krieger (0)")),(Armeebogen!A21),0)</f>
        <v>0</v>
      </c>
      <c r="BH69" s="62">
        <f>IF(AND((Armeebogen!E21="Helmswache"),(Armeebogen!C21="Krieger (0)")),(Armeebogen!A21),0)</f>
        <v>0</v>
      </c>
      <c r="BI69" s="45"/>
      <c r="BJ69" s="45"/>
      <c r="BK69" s="45"/>
      <c r="BL69" s="45"/>
      <c r="BM69" s="52">
        <f>IF(AND((Armeebogen!E21="Waldläufer von Ithilien"),(Armeebogen!C21="Krieger (0)")),(Armeebogen!A21),0)</f>
        <v>0</v>
      </c>
      <c r="BN69" s="45"/>
      <c r="BO69" s="45"/>
      <c r="BP69" s="45"/>
      <c r="BQ69" s="45"/>
      <c r="BR69" s="45"/>
      <c r="BS69" s="45"/>
      <c r="BT69" s="52"/>
    </row>
    <row r="70" ht="15.75" customHeight="1">
      <c r="B70" s="52">
        <f>IF(AND((Armeebogen!E22="Armee von See-Stadt"),(Armeebogen!C22="Krieger (0)")),(Armeebogen!A22),0)</f>
        <v>0</v>
      </c>
      <c r="C70" s="52">
        <f>IF(AND((Armeebogen!E22="Arnor"),(Armeebogen!C22="Krieger (0)")),(Armeebogen!A22),0)</f>
        <v>0</v>
      </c>
      <c r="D70" s="52">
        <f>IF(AND((Armeebogen!E22="Bruchtal"),(Armeebogen!C22="Krieger (0)")),(Armeebogen!A22),0)</f>
        <v>0</v>
      </c>
      <c r="E70" s="52">
        <f>IF(AND((Armeebogen!E22="Das Auenland"),(Armeebogen!C22="Krieger (0)")),(Armeebogen!A22),0)</f>
        <v>0</v>
      </c>
      <c r="F70" s="52">
        <f>IF(AND((Armeebogen!E22="Das Königreich von Kazad-dûm"),(Armeebogen!C22="Krieger (0)")),(Armeebogen!A22),0)</f>
        <v>0</v>
      </c>
      <c r="G70" s="52">
        <f>IF(AND((Armeebogen!E22="Die Lehen"),(Armeebogen!C22="Krieger (0)")),(Armeebogen!A22),0)</f>
        <v>0</v>
      </c>
      <c r="H70" s="51">
        <f>IF(AND((Armeebogen!E22="Der wiedereroberte Erebor"),(Armeebogen!C22="Krieger (0)")),(Armeebogen!A22),0)</f>
        <v>0</v>
      </c>
      <c r="I70" s="52">
        <f>IF(AND((Armeebogen!E22="Die Eisenberge"),(Armeebogen!C22="Krieger (0)")),(Armeebogen!A22),0)</f>
        <v>0</v>
      </c>
      <c r="J70" s="51">
        <f>IF(AND((Armeebogen!E22="Garnision von Thal"),(Armeebogen!E22="Krieger (0)")),(Armeebogen!C22),0)</f>
        <v>0</v>
      </c>
      <c r="K70" s="52">
        <f>IF(AND((Armeebogen!E22="Lothlórien"),(Armeebogen!C22="Krieger (0)")),(Armeebogen!A22),0)</f>
        <v>0</v>
      </c>
      <c r="L70" s="52">
        <f>IF(AND((Armeebogen!E22="Minas Tirith"),(Armeebogen!C22="Krieger (0)")),(Armeebogen!A22),0)</f>
        <v>0</v>
      </c>
      <c r="M70" s="52">
        <f>IF(AND((Armeebogen!E22="Númenor"),(Armeebogen!C22="Krieger (0)")),(Armeebogen!A22),0)</f>
        <v>0</v>
      </c>
      <c r="N70" s="52">
        <f>IF(AND((Armeebogen!G22="Rohan:"),(Armeebogen!E22="Krieger (0)")),(Armeebogen!C22),0)</f>
        <v>0</v>
      </c>
      <c r="O70" s="52">
        <f>IF(AND((Armeebogen!E22="Thranduils Hallen"),(Armeebogen!C22="Krieger (0)")),(Armeebogen!A22),0)</f>
        <v>0</v>
      </c>
      <c r="P70" s="45">
        <f>IF(AND((Armeebogen!E22="Überlebende von See-Stadt"),(Armeebogen!C22="Krieger (0)")),(Armeebogen!A22),0)</f>
        <v>0</v>
      </c>
      <c r="Q70" s="62">
        <f>IF(AND((Armeebogen!E22="Die Armee von Thal"),(Armeebogen!C22="Krieger (0)")),(Armeebogen!A22),0)</f>
        <v>0</v>
      </c>
      <c r="R70" s="62">
        <f>IF(AND((Armeebogen!E22="Die Beornings"),(Armeebogen!C22="Krieger (0)")),(Armeebogen!A22),0)</f>
        <v>0</v>
      </c>
      <c r="S70" s="52">
        <f>IF(AND((Armeebogen!E22="Die Menschen des Westens"),(Armeebogen!C22="Krieger (0)")),(Armeebogen!A22),0)</f>
        <v>0</v>
      </c>
      <c r="T70" s="62">
        <f>IF(AND((Armeebogen!E22="Eomers Reiter"),(Armeebogen!C22="Krieger (0)")),(Armeebogen!A22),0)</f>
        <v>0</v>
      </c>
      <c r="U70" s="62">
        <f>IF(AND((Armeebogen!E22="Pfade des Druaden"),(Armeebogen!C22="Krieger (0)")),(Armeebogen!A22),0)</f>
        <v>0</v>
      </c>
      <c r="V70" s="62">
        <f>IF(AND((Armeebogen!E22="Theodens Reiter"),(Armeebogen!C22="Krieger (0)")),(Armeebogen!A22),0)</f>
        <v>0</v>
      </c>
      <c r="W70" s="62">
        <f>IF(AND((Armeebogen!E22="Theodreds Wache"),(Armeebogen!C22="Krieger (0)")),(Armeebogen!A22),0)</f>
        <v>0</v>
      </c>
      <c r="X70" s="52">
        <f>IF(AND((Armeebogen!E22="Verteidiger des Auenlandes"),(Armeebogen!C22="Krieger (0)")),(Armeebogen!A22),0)</f>
        <v>0</v>
      </c>
      <c r="Y70" s="62"/>
      <c r="Z70" s="62">
        <f>IF(AND((Armeebogen!E22="Verteidiger der Erebors"),(Armeebogen!C22="Krieger (0)")),(Armeebogen!A22),0)</f>
        <v>0</v>
      </c>
      <c r="AA70" s="62">
        <f>IF(AND((Armeebogen!E22="Verteidiger von Helms Klamm"),(Armeebogen!C22="Krieger (0)")),(Armeebogen!A22),0)</f>
        <v>0</v>
      </c>
      <c r="AB70" s="62">
        <f>IF(AND((Armeebogen!E22="Waldläufer von Ithilien"),(Armeebogen!D22="Krieger (0)")),(Armeebogen!A22),0)</f>
        <v>0</v>
      </c>
      <c r="AC70" s="52">
        <f>IF(AND((Armeebogen!E22="Angmar"),(Armeebogen!C22="Krieger (0)")),(Armeebogen!A22),0)</f>
        <v>0</v>
      </c>
      <c r="AD70" s="52">
        <f>IF(AND((Armeebogen!E22="Azogs Jäger"),(Armeebogen!C22="Krieger (0)")),(Armeebogen!A22),0)</f>
        <v>0</v>
      </c>
      <c r="AE70" s="52">
        <f>IF(AND((Armeebogen!E22="Azogs Legion"),(Armeebogen!C22="Krieger (0)")),(Armeebogen!A22),0)</f>
        <v>0</v>
      </c>
      <c r="AF70" s="52">
        <f>IF(AND((Armeebogen!E22="Barad-dûr"),(Armeebogen!C22="Krieger (0)")),(Armeebogen!A22),0)</f>
        <v>0</v>
      </c>
      <c r="AG70" s="52">
        <f>IF(AND((Armeebogen!E22="Die Ostlinge"),(Armeebogen!C22="Krieger (0)")),(Armeebogen!A22),0)</f>
        <v>0</v>
      </c>
      <c r="AH70" s="52">
        <f>IF(AND((Armeebogen!E22="Die Schlangenhorde"),(Armeebogen!C22="Krieger (0)")),(Armeebogen!A22),0)</f>
        <v>0</v>
      </c>
      <c r="AI70" s="62">
        <f>IF(AND((Armeebogen!E22="Dunkle Mächte von Dol Guldur"),(Armeebogen!C22="Krieger (0)")),(Armeebogen!A22),0)</f>
        <v>0</v>
      </c>
      <c r="AJ70" s="52">
        <f>IF(AND((Armeebogen!E22="Isengart"),(Armeebogen!C22="Krieger (0)")),(Armeebogen!A22),0)</f>
        <v>0</v>
      </c>
      <c r="AK70" s="52">
        <f>IF(AND((Armeebogen!E56="Isengart"),(Armeebogen!C56="Krieger (0)")),(Armeebogen!A56),0)</f>
        <v>0</v>
      </c>
      <c r="AL70" s="52">
        <f>IF(AND((Armeebogen!E22="Kosaren von Umbar"),(Armeebogen!C22="Krieger (0)")),(Armeebogen!A22),0)</f>
        <v>0</v>
      </c>
      <c r="AM70" s="52">
        <f>IF(AND((Armeebogen!E56="Kosaren von Umbar"),(Armeebogen!C56="Krieger (0)")),(Armeebogen!A56),0)</f>
        <v>0</v>
      </c>
      <c r="AN70" s="52">
        <f>IF(AND((Armeebogen!E22="Mordor"),(Armeebogen!C22="Krieger (0)")),(Armeebogen!A22),0)</f>
        <v>0</v>
      </c>
      <c r="AO70" s="52">
        <f>IF(AND((Armeebogen!E22="Moria"),(Armeebogen!C22="Krieger (0)")),(Armeebogen!A22),0)</f>
        <v>0</v>
      </c>
      <c r="AP70" s="52">
        <f>IF(AND((Armeebogen!E22="Sharkas Abtrünnige"),(Armeebogen!C22="Krieger (0)")),(Armeebogen!A22),0)</f>
        <v>0</v>
      </c>
      <c r="AQ70" s="52">
        <f>IF(AND((Armeebogen!E22="Variags von Khand"),(Armeebogen!C22="Krieger (0)")),(Armeebogen!A22),0)</f>
        <v>0</v>
      </c>
      <c r="AR70" s="52">
        <f>IF(AND((Armeebogen!E22="Weit-Harad"),(Armeebogen!C22="Krieger (0)")),(Armeebogen!A22),0)</f>
        <v>0</v>
      </c>
      <c r="AS70" s="62">
        <f>IF(AND((Armeebogen!E22="Angriff auf Lothlorien"),(Armeebogen!C22="Krieger (0)")),(Armeebogen!A22),0)</f>
        <v>0</v>
      </c>
      <c r="AT70" s="62">
        <f>IF(AND((Armeebogen!E22="Cirith Ungol"),(Armeebogen!C22="Krieger (0)")),(Armeebogen!A22),0)</f>
        <v>0</v>
      </c>
      <c r="AU70" s="52">
        <f>IF(AND((Armeebogen!E22="Das schwarze Tor öffnet sich"),(Armeebogen!C22="Krieger (0)")),(Armeebogen!A22),0)</f>
        <v>0</v>
      </c>
      <c r="AV70" s="52">
        <f>IF(AND((Armeebogen!E22="Heer des Drachenkaisers"),(Armeebogen!C22="Krieger (0)")),(Armeebogen!A22),0)</f>
        <v>0</v>
      </c>
      <c r="AW70" s="62">
        <f>IF(AND((Armeebogen!E22="Die Armee Dunlands"),(Armeebogen!C22="Krieger (0)")),(Armeebogen!A22),0)</f>
        <v>0</v>
      </c>
      <c r="AX70" s="52">
        <v>0.0</v>
      </c>
      <c r="AY70" s="52">
        <f>IF(AND((Armeebogen!E22="Die Strolche des Bosses"),(Armeebogen!C22="Krieger (0)")),(Armeebogen!A22),0)</f>
        <v>0</v>
      </c>
      <c r="AZ70" s="52">
        <f>IF(AND((Armeebogen!E22="Die Tiefen von Moria"),(Armeebogen!C22="Krieger (0)")),(Armeebogen!A22),0)</f>
        <v>0</v>
      </c>
      <c r="BA70" s="62">
        <f>IF(AND((Armeebogen!E22="Die Wölfe Isengarts"),(Armeebogen!C22="Krieger (0)")),(Armeebogen!A22),0)</f>
        <v>0</v>
      </c>
      <c r="BB70" s="62">
        <f>IF(AND((Armeebogen!E22="Die Bösen Wesen des Düsterwaldes"),(Armeebogen!C22="Krieger (0)")),(Armeebogen!A22),0)</f>
        <v>0</v>
      </c>
      <c r="BC70" s="52">
        <f>IF(AND((Armeebogen!E22="Gothmogs Armee"),(Armeebogen!C22="Krieger (0)")),(Armeebogen!A22),0)</f>
        <v>0</v>
      </c>
      <c r="BD70" s="52">
        <f>IF(AND((Armeebogen!E22="Große Armee des Südens"),(Armeebogen!C22="Krieger (0)")),(Armeebogen!A22),0)</f>
        <v>0</v>
      </c>
      <c r="BE70" s="62">
        <f>IF(AND((Armeebogen!E22="Lurtz' Kundschafter"),(Armeebogen!C22="Krieger (0)")),(Armeebogen!A22),0)</f>
        <v>0</v>
      </c>
      <c r="BF70" s="52">
        <f>IF(AND((Armeebogen!E22="Sturm auf Helms Klamm"),(Armeebogen!C22="Krieger (0)")),(Armeebogen!A22),0)</f>
        <v>0</v>
      </c>
      <c r="BG70" s="62">
        <f>IF(AND((Armeebogen!E22="Ugluks Kundschafter"),(Armeebogen!C22="Krieger (0)")),(Armeebogen!A22),0)</f>
        <v>0</v>
      </c>
      <c r="BH70" s="62">
        <f>IF(AND((Armeebogen!E22="Helmswache"),(Armeebogen!C22="Krieger (0)")),(Armeebogen!A22),0)</f>
        <v>0</v>
      </c>
      <c r="BI70" s="45"/>
      <c r="BJ70" s="45"/>
      <c r="BK70" s="45"/>
      <c r="BL70" s="45"/>
      <c r="BM70" s="52">
        <f>IF(AND((Armeebogen!E22="Waldläufer von Ithilien"),(Armeebogen!C22="Krieger (0)")),(Armeebogen!A22),0)</f>
        <v>0</v>
      </c>
      <c r="BN70" s="45"/>
      <c r="BO70" s="45"/>
      <c r="BP70" s="45"/>
      <c r="BQ70" s="45"/>
      <c r="BR70" s="45"/>
      <c r="BS70" s="45"/>
      <c r="BT70" s="52"/>
    </row>
    <row r="71" ht="15.75" customHeight="1">
      <c r="B71" s="52">
        <f>IF(AND((Armeebogen!E23="Armee von See-Stadt"),(Armeebogen!C23="Krieger (0)")),(Armeebogen!A23),0)</f>
        <v>0</v>
      </c>
      <c r="C71" s="52">
        <f>IF(AND((Armeebogen!E23="Arnor"),(Armeebogen!C23="Krieger (0)")),(Armeebogen!A23),0)</f>
        <v>0</v>
      </c>
      <c r="D71" s="52">
        <f>IF(AND((Armeebogen!E23="Bruchtal"),(Armeebogen!C23="Krieger (0)")),(Armeebogen!A23),0)</f>
        <v>0</v>
      </c>
      <c r="E71" s="52">
        <f>IF(AND((Armeebogen!E23="Das Auenland"),(Armeebogen!C23="Krieger (0)")),(Armeebogen!A23),0)</f>
        <v>0</v>
      </c>
      <c r="F71" s="52">
        <f>IF(AND((Armeebogen!E23="Das Königreich von Kazad-dûm"),(Armeebogen!C23="Krieger (0)")),(Armeebogen!A23),0)</f>
        <v>0</v>
      </c>
      <c r="G71" s="52">
        <f>IF(AND((Armeebogen!E23="Die Lehen"),(Armeebogen!C23="Krieger (0)")),(Armeebogen!A23),0)</f>
        <v>0</v>
      </c>
      <c r="H71" s="51">
        <f>IF(AND((Armeebogen!E23="Der wiedereroberte Erebor"),(Armeebogen!C23="Krieger (0)")),(Armeebogen!A23),0)</f>
        <v>0</v>
      </c>
      <c r="I71" s="52">
        <f>IF(AND((Armeebogen!E23="Die Eisenberge"),(Armeebogen!C23="Krieger (0)")),(Armeebogen!A23),0)</f>
        <v>0</v>
      </c>
      <c r="J71" s="51">
        <f>IF(AND((Armeebogen!E23="Garnision von Thal"),(Armeebogen!E23="Krieger (0)")),(Armeebogen!C23),0)</f>
        <v>0</v>
      </c>
      <c r="K71" s="52">
        <f>IF(AND((Armeebogen!E23="Lothlórien"),(Armeebogen!C23="Krieger (0)")),(Armeebogen!A23),0)</f>
        <v>0</v>
      </c>
      <c r="L71" s="52">
        <f>IF(AND((Armeebogen!E23="Minas Tirith"),(Armeebogen!C23="Krieger (0)")),(Armeebogen!A23),0)</f>
        <v>0</v>
      </c>
      <c r="M71" s="52">
        <f>IF(AND((Armeebogen!E23="Númenor"),(Armeebogen!C23="Krieger (0)")),(Armeebogen!A23),0)</f>
        <v>0</v>
      </c>
      <c r="N71" s="52">
        <f>IF(AND((Armeebogen!G23="Rohan:"),(Armeebogen!E23="Krieger (0)")),(Armeebogen!C23),0)</f>
        <v>0</v>
      </c>
      <c r="O71" s="52">
        <f>IF(AND((Armeebogen!E23="Thranduils Hallen"),(Armeebogen!C23="Krieger (0)")),(Armeebogen!A23),0)</f>
        <v>0</v>
      </c>
      <c r="P71" s="45">
        <f>IF(AND((Armeebogen!E23="Überlebende von See-Stadt"),(Armeebogen!C23="Krieger (0)")),(Armeebogen!A23),0)</f>
        <v>0</v>
      </c>
      <c r="Q71" s="62">
        <f>IF(AND((Armeebogen!E23="Die Armee von Thal"),(Armeebogen!C23="Krieger (0)")),(Armeebogen!A23),0)</f>
        <v>0</v>
      </c>
      <c r="R71" s="62">
        <f>IF(AND((Armeebogen!E23="Die Beornings"),(Armeebogen!C23="Krieger (0)")),(Armeebogen!A23),0)</f>
        <v>0</v>
      </c>
      <c r="S71" s="52">
        <f>IF(AND((Armeebogen!E23="Die Menschen des Westens"),(Armeebogen!C23="Krieger (0)")),(Armeebogen!A23),0)</f>
        <v>0</v>
      </c>
      <c r="T71" s="62">
        <f>IF(AND((Armeebogen!E23="Eomers Reiter"),(Armeebogen!C23="Krieger (0)")),(Armeebogen!A23),0)</f>
        <v>0</v>
      </c>
      <c r="U71" s="62">
        <f>IF(AND((Armeebogen!E23="Pfade des Druaden"),(Armeebogen!C23="Krieger (0)")),(Armeebogen!A23),0)</f>
        <v>0</v>
      </c>
      <c r="V71" s="62">
        <f>IF(AND((Armeebogen!E23="Theodens Reiter"),(Armeebogen!C23="Krieger (0)")),(Armeebogen!A23),0)</f>
        <v>0</v>
      </c>
      <c r="W71" s="62">
        <f>IF(AND((Armeebogen!E23="Theodreds Wache"),(Armeebogen!C23="Krieger (0)")),(Armeebogen!A23),0)</f>
        <v>0</v>
      </c>
      <c r="X71" s="52">
        <f>IF(AND((Armeebogen!E23="Verteidiger des Auenlandes"),(Armeebogen!C23="Krieger (0)")),(Armeebogen!A23),0)</f>
        <v>0</v>
      </c>
      <c r="Y71" s="62"/>
      <c r="Z71" s="62">
        <f>IF(AND((Armeebogen!E23="Verteidiger der Erebors"),(Armeebogen!C23="Krieger (0)")),(Armeebogen!A23),0)</f>
        <v>0</v>
      </c>
      <c r="AA71" s="62">
        <f>IF(AND((Armeebogen!E23="Verteidiger von Helms Klamm"),(Armeebogen!C23="Krieger (0)")),(Armeebogen!A23),0)</f>
        <v>0</v>
      </c>
      <c r="AB71" s="62">
        <f>IF(AND((Armeebogen!E23="Waldläufer von Ithilien"),(Armeebogen!D23="Krieger (0)")),(Armeebogen!A23),0)</f>
        <v>0</v>
      </c>
      <c r="AC71" s="52">
        <f>IF(AND((Armeebogen!E23="Angmar"),(Armeebogen!C23="Krieger (0)")),(Armeebogen!A23),0)</f>
        <v>0</v>
      </c>
      <c r="AD71" s="52">
        <f>IF(AND((Armeebogen!E23="Azogs Jäger"),(Armeebogen!C23="Krieger (0)")),(Armeebogen!A23),0)</f>
        <v>0</v>
      </c>
      <c r="AE71" s="52">
        <f>IF(AND((Armeebogen!E23="Azogs Legion"),(Armeebogen!C23="Krieger (0)")),(Armeebogen!A23),0)</f>
        <v>0</v>
      </c>
      <c r="AF71" s="52">
        <f>IF(AND((Armeebogen!E23="Barad-dûr"),(Armeebogen!C23="Krieger (0)")),(Armeebogen!A23),0)</f>
        <v>0</v>
      </c>
      <c r="AG71" s="52">
        <f>IF(AND((Armeebogen!E23="Die Ostlinge"),(Armeebogen!C23="Krieger (0)")),(Armeebogen!A23),0)</f>
        <v>0</v>
      </c>
      <c r="AH71" s="52">
        <f>IF(AND((Armeebogen!E23="Die Schlangenhorde"),(Armeebogen!C23="Krieger (0)")),(Armeebogen!A23),0)</f>
        <v>0</v>
      </c>
      <c r="AI71" s="62">
        <f>IF(AND((Armeebogen!E23="Dunkle Mächte von Dol Guldur"),(Armeebogen!C23="Krieger (0)")),(Armeebogen!A23),0)</f>
        <v>0</v>
      </c>
      <c r="AJ71" s="52">
        <f>IF(AND((Armeebogen!E23="Isengart"),(Armeebogen!C23="Krieger (0)")),(Armeebogen!A23),0)</f>
        <v>0</v>
      </c>
      <c r="AK71" s="52">
        <f>IF(AND((Armeebogen!E57="Isengart"),(Armeebogen!C57="Krieger (0)")),(Armeebogen!A57),0)</f>
        <v>0</v>
      </c>
      <c r="AL71" s="52">
        <f>IF(AND((Armeebogen!E23="Kosaren von Umbar"),(Armeebogen!C23="Krieger (0)")),(Armeebogen!A23),0)</f>
        <v>0</v>
      </c>
      <c r="AM71" s="52">
        <f>IF(AND((Armeebogen!E57="Kosaren von Umbar"),(Armeebogen!C57="Krieger (0)")),(Armeebogen!A57),0)</f>
        <v>0</v>
      </c>
      <c r="AN71" s="52">
        <f>IF(AND((Armeebogen!E23="Mordor"),(Armeebogen!C23="Krieger (0)")),(Armeebogen!A23),0)</f>
        <v>0</v>
      </c>
      <c r="AO71" s="52">
        <f>IF(AND((Armeebogen!E23="Moria"),(Armeebogen!C23="Krieger (0)")),(Armeebogen!A23),0)</f>
        <v>0</v>
      </c>
      <c r="AP71" s="52">
        <f>IF(AND((Armeebogen!E23="Sharkas Abtrünnige"),(Armeebogen!C23="Krieger (0)")),(Armeebogen!A23),0)</f>
        <v>0</v>
      </c>
      <c r="AQ71" s="52">
        <f>IF(AND((Armeebogen!E23="Variags von Khand"),(Armeebogen!C23="Krieger (0)")),(Armeebogen!A23),0)</f>
        <v>0</v>
      </c>
      <c r="AR71" s="52">
        <f>IF(AND((Armeebogen!E23="Weit-Harad"),(Armeebogen!C23="Krieger (0)")),(Armeebogen!A23),0)</f>
        <v>0</v>
      </c>
      <c r="AS71" s="62">
        <f>IF(AND((Armeebogen!E23="Angriff auf Lothlorien"),(Armeebogen!C23="Krieger (0)")),(Armeebogen!A23),0)</f>
        <v>0</v>
      </c>
      <c r="AT71" s="62">
        <f>IF(AND((Armeebogen!E23="Cirith Ungol"),(Armeebogen!C23="Krieger (0)")),(Armeebogen!A23),0)</f>
        <v>0</v>
      </c>
      <c r="AU71" s="52">
        <f>IF(AND((Armeebogen!E23="Das schwarze Tor öffnet sich"),(Armeebogen!C23="Krieger (0)")),(Armeebogen!A23),0)</f>
        <v>0</v>
      </c>
      <c r="AV71" s="52">
        <f>IF(AND((Armeebogen!E23="Heer des Drachenkaisers"),(Armeebogen!C23="Krieger (0)")),(Armeebogen!A23),0)</f>
        <v>0</v>
      </c>
      <c r="AW71" s="62">
        <f>IF(AND((Armeebogen!E23="Die Armee Dunlands"),(Armeebogen!C23="Krieger (0)")),(Armeebogen!A23),0)</f>
        <v>0</v>
      </c>
      <c r="AX71" s="52">
        <v>0.0</v>
      </c>
      <c r="AY71" s="52">
        <f>IF(AND((Armeebogen!E23="Die Strolche des Bosses"),(Armeebogen!C23="Krieger (0)")),(Armeebogen!A23),0)</f>
        <v>0</v>
      </c>
      <c r="AZ71" s="52">
        <f>IF(AND((Armeebogen!E23="Die Tiefen von Moria"),(Armeebogen!C23="Krieger (0)")),(Armeebogen!A23),0)</f>
        <v>0</v>
      </c>
      <c r="BA71" s="62">
        <f>IF(AND((Armeebogen!E23="Die Wölfe Isengarts"),(Armeebogen!C23="Krieger (0)")),(Armeebogen!A23),0)</f>
        <v>0</v>
      </c>
      <c r="BB71" s="62">
        <f>IF(AND((Armeebogen!E23="Die Bösen Wesen des Düsterwaldes"),(Armeebogen!C23="Krieger (0)")),(Armeebogen!A23),0)</f>
        <v>0</v>
      </c>
      <c r="BC71" s="52">
        <f>IF(AND((Armeebogen!E23="Gothmogs Armee"),(Armeebogen!C23="Krieger (0)")),(Armeebogen!A23),0)</f>
        <v>0</v>
      </c>
      <c r="BD71" s="52">
        <f>IF(AND((Armeebogen!E23="Große Armee des Südens"),(Armeebogen!C23="Krieger (0)")),(Armeebogen!A23),0)</f>
        <v>0</v>
      </c>
      <c r="BE71" s="62">
        <f>IF(AND((Armeebogen!E23="Lurtz' Kundschafter"),(Armeebogen!C23="Krieger (0)")),(Armeebogen!A23),0)</f>
        <v>0</v>
      </c>
      <c r="BF71" s="52">
        <f>IF(AND((Armeebogen!E23="Sturm auf Helms Klamm"),(Armeebogen!C23="Krieger (0)")),(Armeebogen!A23),0)</f>
        <v>0</v>
      </c>
      <c r="BG71" s="62">
        <f>IF(AND((Armeebogen!E23="Ugluks Kundschafter"),(Armeebogen!C23="Krieger (0)")),(Armeebogen!A23),0)</f>
        <v>0</v>
      </c>
      <c r="BH71" s="62">
        <f>IF(AND((Armeebogen!E23="Helmswache"),(Armeebogen!C23="Krieger (0)")),(Armeebogen!A23),0)</f>
        <v>0</v>
      </c>
      <c r="BI71" s="45"/>
      <c r="BJ71" s="45"/>
      <c r="BK71" s="45"/>
      <c r="BL71" s="45"/>
      <c r="BM71" s="52">
        <f>IF(AND((Armeebogen!E23="Waldläufer von Ithilien"),(Armeebogen!C23="Krieger (0)")),(Armeebogen!A23),0)</f>
        <v>0</v>
      </c>
      <c r="BN71" s="45"/>
      <c r="BO71" s="45"/>
      <c r="BP71" s="45"/>
      <c r="BQ71" s="45"/>
      <c r="BR71" s="45"/>
      <c r="BS71" s="45"/>
      <c r="BT71" s="52"/>
    </row>
    <row r="72" ht="15.75" customHeight="1">
      <c r="B72" s="52">
        <f>IF(AND((Armeebogen!E24="Armee von See-Stadt"),(Armeebogen!C24="Krieger (0)")),(Armeebogen!A24),0)</f>
        <v>0</v>
      </c>
      <c r="C72" s="52">
        <f>IF(AND((Armeebogen!E24="Arnor"),(Armeebogen!C24="Krieger (0)")),(Armeebogen!A24),0)</f>
        <v>0</v>
      </c>
      <c r="D72" s="52">
        <f>IF(AND((Armeebogen!E24="Bruchtal"),(Armeebogen!C24="Krieger (0)")),(Armeebogen!A24),0)</f>
        <v>0</v>
      </c>
      <c r="E72" s="52">
        <f>IF(AND((Armeebogen!E24="Das Auenland"),(Armeebogen!C24="Krieger (0)")),(Armeebogen!A24),0)</f>
        <v>0</v>
      </c>
      <c r="F72" s="52">
        <f>IF(AND((Armeebogen!E24="Das Königreich von Kazad-dûm"),(Armeebogen!C24="Krieger (0)")),(Armeebogen!A24),0)</f>
        <v>0</v>
      </c>
      <c r="G72" s="52">
        <f>IF(AND((Armeebogen!E24="Die Lehen"),(Armeebogen!C24="Krieger (0)")),(Armeebogen!A24),0)</f>
        <v>0</v>
      </c>
      <c r="H72" s="51">
        <f>IF(AND((Armeebogen!E24="Der wiedereroberte Erebor"),(Armeebogen!C24="Krieger (0)")),(Armeebogen!A24),0)</f>
        <v>0</v>
      </c>
      <c r="I72" s="52">
        <f>IF(AND((Armeebogen!E24="Die Eisenberge"),(Armeebogen!C24="Krieger (0)")),(Armeebogen!A24),0)</f>
        <v>0</v>
      </c>
      <c r="J72" s="51">
        <f>IF(AND((Armeebogen!E24="Garnision von Thal"),(Armeebogen!E24="Krieger (0)")),(Armeebogen!C24),0)</f>
        <v>0</v>
      </c>
      <c r="K72" s="52">
        <f>IF(AND((Armeebogen!E24="Lothlórien"),(Armeebogen!C24="Krieger (0)")),(Armeebogen!A24),0)</f>
        <v>0</v>
      </c>
      <c r="L72" s="52">
        <f>IF(AND((Armeebogen!E24="Minas Tirith"),(Armeebogen!C24="Krieger (0)")),(Armeebogen!A24),0)</f>
        <v>0</v>
      </c>
      <c r="M72" s="52">
        <f>IF(AND((Armeebogen!E24="Númenor"),(Armeebogen!C24="Krieger (0)")),(Armeebogen!A24),0)</f>
        <v>0</v>
      </c>
      <c r="N72" s="52">
        <f>IF(AND((Armeebogen!G24="Rohan:"),(Armeebogen!E24="Krieger (0)")),(Armeebogen!C24),0)</f>
        <v>0</v>
      </c>
      <c r="O72" s="52">
        <f>IF(AND((Armeebogen!E24="Thranduils Hallen"),(Armeebogen!C24="Krieger (0)")),(Armeebogen!A24),0)</f>
        <v>0</v>
      </c>
      <c r="P72" s="45">
        <f>IF(AND((Armeebogen!E24="Überlebende von See-Stadt"),(Armeebogen!C24="Krieger (0)")),(Armeebogen!A24),0)</f>
        <v>0</v>
      </c>
      <c r="Q72" s="62">
        <f>IF(AND((Armeebogen!E24="Die Armee von Thal"),(Armeebogen!C24="Krieger (0)")),(Armeebogen!A24),0)</f>
        <v>0</v>
      </c>
      <c r="R72" s="62">
        <f>IF(AND((Armeebogen!E24="Die Beornings"),(Armeebogen!C24="Krieger (0)")),(Armeebogen!A24),0)</f>
        <v>0</v>
      </c>
      <c r="S72" s="52">
        <f>IF(AND((Armeebogen!E24="Die Menschen des Westens"),(Armeebogen!C24="Krieger (0)")),(Armeebogen!A24),0)</f>
        <v>0</v>
      </c>
      <c r="T72" s="62">
        <f>IF(AND((Armeebogen!E24="Eomers Reiter"),(Armeebogen!C24="Krieger (0)")),(Armeebogen!A24),0)</f>
        <v>0</v>
      </c>
      <c r="U72" s="62">
        <f>IF(AND((Armeebogen!E24="Pfade des Druaden"),(Armeebogen!C24="Krieger (0)")),(Armeebogen!A24),0)</f>
        <v>0</v>
      </c>
      <c r="V72" s="62">
        <f>IF(AND((Armeebogen!E24="Theodens Reiter"),(Armeebogen!C24="Krieger (0)")),(Armeebogen!A24),0)</f>
        <v>0</v>
      </c>
      <c r="W72" s="62">
        <f>IF(AND((Armeebogen!E24="Theodreds Wache"),(Armeebogen!C24="Krieger (0)")),(Armeebogen!A24),0)</f>
        <v>0</v>
      </c>
      <c r="X72" s="52">
        <f>IF(AND((Armeebogen!E24="Verteidiger des Auenlandes"),(Armeebogen!C24="Krieger (0)")),(Armeebogen!A24),0)</f>
        <v>0</v>
      </c>
      <c r="Y72" s="62"/>
      <c r="Z72" s="62">
        <f>IF(AND((Armeebogen!E24="Verteidiger der Erebors"),(Armeebogen!C24="Krieger (0)")),(Armeebogen!A24),0)</f>
        <v>0</v>
      </c>
      <c r="AA72" s="62">
        <f>IF(AND((Armeebogen!E24="Verteidiger von Helms Klamm"),(Armeebogen!C24="Krieger (0)")),(Armeebogen!A24),0)</f>
        <v>0</v>
      </c>
      <c r="AB72" s="62">
        <f>IF(AND((Armeebogen!E24="Waldläufer von Ithilien"),(Armeebogen!D24="Krieger (0)")),(Armeebogen!A24),0)</f>
        <v>0</v>
      </c>
      <c r="AC72" s="52">
        <f>IF(AND((Armeebogen!E24="Angmar"),(Armeebogen!C24="Krieger (0)")),(Armeebogen!A24),0)</f>
        <v>0</v>
      </c>
      <c r="AD72" s="52">
        <f>IF(AND((Armeebogen!E24="Azogs Jäger"),(Armeebogen!C24="Krieger (0)")),(Armeebogen!A24),0)</f>
        <v>0</v>
      </c>
      <c r="AE72" s="52">
        <f>IF(AND((Armeebogen!E24="Azogs Legion"),(Armeebogen!C24="Krieger (0)")),(Armeebogen!A24),0)</f>
        <v>0</v>
      </c>
      <c r="AF72" s="52">
        <f>IF(AND((Armeebogen!E24="Barad-dûr"),(Armeebogen!C24="Krieger (0)")),(Armeebogen!A24),0)</f>
        <v>0</v>
      </c>
      <c r="AG72" s="52">
        <f>IF(AND((Armeebogen!E24="Die Ostlinge"),(Armeebogen!C24="Krieger (0)")),(Armeebogen!A24),0)</f>
        <v>0</v>
      </c>
      <c r="AH72" s="52">
        <f>IF(AND((Armeebogen!E24="Die Schlangenhorde"),(Armeebogen!C24="Krieger (0)")),(Armeebogen!A24),0)</f>
        <v>0</v>
      </c>
      <c r="AI72" s="62">
        <f>IF(AND((Armeebogen!E24="Dunkle Mächte von Dol Guldur"),(Armeebogen!C24="Krieger (0)")),(Armeebogen!A24),0)</f>
        <v>0</v>
      </c>
      <c r="AJ72" s="52">
        <f>IF(AND((Armeebogen!E24="Isengart"),(Armeebogen!C24="Krieger (0)")),(Armeebogen!A24),0)</f>
        <v>0</v>
      </c>
      <c r="AK72" s="52">
        <f>IF(AND((Armeebogen!E58="Isengart"),(Armeebogen!C58="Krieger (0)")),(Armeebogen!A58),0)</f>
        <v>0</v>
      </c>
      <c r="AL72" s="52">
        <f>IF(AND((Armeebogen!E24="Kosaren von Umbar"),(Armeebogen!C24="Krieger (0)")),(Armeebogen!A24),0)</f>
        <v>0</v>
      </c>
      <c r="AM72" s="52">
        <f>IF(AND((Armeebogen!E58="Kosaren von Umbar"),(Armeebogen!C58="Krieger (0)")),(Armeebogen!A58),0)</f>
        <v>0</v>
      </c>
      <c r="AN72" s="52">
        <f>IF(AND((Armeebogen!E24="Mordor"),(Armeebogen!C24="Krieger (0)")),(Armeebogen!A24),0)</f>
        <v>0</v>
      </c>
      <c r="AO72" s="52">
        <f>IF(AND((Armeebogen!E24="Moria"),(Armeebogen!C24="Krieger (0)")),(Armeebogen!A24),0)</f>
        <v>0</v>
      </c>
      <c r="AP72" s="52">
        <f>IF(AND((Armeebogen!E24="Sharkas Abtrünnige"),(Armeebogen!C24="Krieger (0)")),(Armeebogen!A24),0)</f>
        <v>0</v>
      </c>
      <c r="AQ72" s="52">
        <f>IF(AND((Armeebogen!E24="Variags von Khand"),(Armeebogen!C24="Krieger (0)")),(Armeebogen!A24),0)</f>
        <v>0</v>
      </c>
      <c r="AR72" s="52">
        <f>IF(AND((Armeebogen!E24="Weit-Harad"),(Armeebogen!C24="Krieger (0)")),(Armeebogen!A24),0)</f>
        <v>0</v>
      </c>
      <c r="AS72" s="62">
        <f>IF(AND((Armeebogen!E24="Angriff auf Lothlorien"),(Armeebogen!C24="Krieger (0)")),(Armeebogen!A24),0)</f>
        <v>0</v>
      </c>
      <c r="AT72" s="62">
        <f>IF(AND((Armeebogen!E24="Cirith Ungol"),(Armeebogen!C24="Krieger (0)")),(Armeebogen!A24),0)</f>
        <v>0</v>
      </c>
      <c r="AU72" s="52">
        <f>IF(AND((Armeebogen!E24="Das schwarze Tor öffnet sich"),(Armeebogen!C24="Krieger (0)")),(Armeebogen!A24),0)</f>
        <v>0</v>
      </c>
      <c r="AV72" s="52">
        <f>IF(AND((Armeebogen!E24="Heer des Drachenkaisers"),(Armeebogen!C24="Krieger (0)")),(Armeebogen!A24),0)</f>
        <v>0</v>
      </c>
      <c r="AW72" s="62">
        <f>IF(AND((Armeebogen!E24="Die Armee Dunlands"),(Armeebogen!C24="Krieger (0)")),(Armeebogen!A24),0)</f>
        <v>0</v>
      </c>
      <c r="AX72" s="52">
        <v>0.0</v>
      </c>
      <c r="AY72" s="52">
        <f>IF(AND((Armeebogen!E24="Die Strolche des Bosses"),(Armeebogen!C24="Krieger (0)")),(Armeebogen!A24),0)</f>
        <v>0</v>
      </c>
      <c r="AZ72" s="52">
        <f>IF(AND((Armeebogen!E24="Die Tiefen von Moria"),(Armeebogen!C24="Krieger (0)")),(Armeebogen!A24),0)</f>
        <v>0</v>
      </c>
      <c r="BA72" s="62">
        <f>IF(AND((Armeebogen!E24="Die Wölfe Isengarts"),(Armeebogen!C24="Krieger (0)")),(Armeebogen!A24),0)</f>
        <v>0</v>
      </c>
      <c r="BB72" s="62">
        <f>IF(AND((Armeebogen!E24="Die Bösen Wesen des Düsterwaldes"),(Armeebogen!C24="Krieger (0)")),(Armeebogen!A24),0)</f>
        <v>0</v>
      </c>
      <c r="BC72" s="52">
        <f>IF(AND((Armeebogen!E24="Gothmogs Armee"),(Armeebogen!C24="Krieger (0)")),(Armeebogen!A24),0)</f>
        <v>0</v>
      </c>
      <c r="BD72" s="52">
        <f>IF(AND((Armeebogen!E24="Große Armee des Südens"),(Armeebogen!C24="Krieger (0)")),(Armeebogen!A24),0)</f>
        <v>0</v>
      </c>
      <c r="BE72" s="62">
        <f>IF(AND((Armeebogen!E24="Lurtz' Kundschafter"),(Armeebogen!C24="Krieger (0)")),(Armeebogen!A24),0)</f>
        <v>0</v>
      </c>
      <c r="BF72" s="52">
        <f>IF(AND((Armeebogen!E24="Sturm auf Helms Klamm"),(Armeebogen!C24="Krieger (0)")),(Armeebogen!A24),0)</f>
        <v>0</v>
      </c>
      <c r="BG72" s="62">
        <f>IF(AND((Armeebogen!E24="Ugluks Kundschafter"),(Armeebogen!C24="Krieger (0)")),(Armeebogen!A24),0)</f>
        <v>0</v>
      </c>
      <c r="BH72" s="62">
        <f>IF(AND((Armeebogen!E24="Helmswache"),(Armeebogen!C24="Krieger (0)")),(Armeebogen!A24),0)</f>
        <v>0</v>
      </c>
      <c r="BI72" s="45"/>
      <c r="BJ72" s="45"/>
      <c r="BK72" s="45"/>
      <c r="BL72" s="45"/>
      <c r="BM72" s="52">
        <f>IF(AND((Armeebogen!E24="Waldläufer von Ithilien"),(Armeebogen!C24="Krieger (0)")),(Armeebogen!A24),0)</f>
        <v>0</v>
      </c>
      <c r="BN72" s="45"/>
      <c r="BO72" s="45"/>
      <c r="BP72" s="45"/>
      <c r="BQ72" s="45"/>
      <c r="BR72" s="45"/>
      <c r="BS72" s="45"/>
      <c r="BT72" s="52"/>
    </row>
    <row r="73" ht="15.75" customHeight="1">
      <c r="B73" s="52">
        <f>IF(AND((Armeebogen!E25="Armee von See-Stadt"),(Armeebogen!C25="Krieger (0)")),(Armeebogen!A25),0)</f>
        <v>0</v>
      </c>
      <c r="C73" s="52">
        <f>IF(AND((Armeebogen!E25="Arnor"),(Armeebogen!C25="Krieger (0)")),(Armeebogen!A25),0)</f>
        <v>0</v>
      </c>
      <c r="D73" s="52">
        <f>IF(AND((Armeebogen!E25="Bruchtal"),(Armeebogen!C25="Krieger (0)")),(Armeebogen!A25),0)</f>
        <v>0</v>
      </c>
      <c r="E73" s="52">
        <f>IF(AND((Armeebogen!E25="Das Auenland"),(Armeebogen!C25="Krieger (0)")),(Armeebogen!A25),0)</f>
        <v>0</v>
      </c>
      <c r="F73" s="52">
        <f>IF(AND((Armeebogen!E25="Das Königreich von Kazad-dûm"),(Armeebogen!C25="Krieger (0)")),(Armeebogen!A25),0)</f>
        <v>0</v>
      </c>
      <c r="G73" s="52">
        <f>IF(AND((Armeebogen!E25="Die Lehen"),(Armeebogen!C25="Krieger (0)")),(Armeebogen!A25),0)</f>
        <v>0</v>
      </c>
      <c r="H73" s="51">
        <f>IF(AND((Armeebogen!E25="Der wiedereroberte Erebor"),(Armeebogen!C25="Krieger (0)")),(Armeebogen!A25),0)</f>
        <v>0</v>
      </c>
      <c r="I73" s="52">
        <f>IF(AND((Armeebogen!E25="Die Eisenberge"),(Armeebogen!C25="Krieger (0)")),(Armeebogen!A25),0)</f>
        <v>0</v>
      </c>
      <c r="J73" s="51">
        <f>IF(AND((Armeebogen!E25="Garnision von Thal"),(Armeebogen!E25="Krieger (0)")),(Armeebogen!C25),0)</f>
        <v>0</v>
      </c>
      <c r="K73" s="52">
        <f>IF(AND((Armeebogen!E25="Lothlórien"),(Armeebogen!C25="Krieger (0)")),(Armeebogen!A25),0)</f>
        <v>0</v>
      </c>
      <c r="L73" s="52">
        <f>IF(AND((Armeebogen!E25="Minas Tirith"),(Armeebogen!C25="Krieger (0)")),(Armeebogen!A25),0)</f>
        <v>0</v>
      </c>
      <c r="M73" s="52">
        <f>IF(AND((Armeebogen!E25="Númenor"),(Armeebogen!C25="Krieger (0)")),(Armeebogen!A25),0)</f>
        <v>0</v>
      </c>
      <c r="N73" s="52">
        <f>IF(AND((Armeebogen!G25="Rohan:"),(Armeebogen!E25="Krieger (0)")),(Armeebogen!C25),0)</f>
        <v>0</v>
      </c>
      <c r="O73" s="52">
        <f>IF(AND((Armeebogen!E25="Thranduils Hallen"),(Armeebogen!C25="Krieger (0)")),(Armeebogen!A25),0)</f>
        <v>0</v>
      </c>
      <c r="P73" s="45">
        <f>IF(AND((Armeebogen!E25="Überlebende von See-Stadt"),(Armeebogen!C25="Krieger (0)")),(Armeebogen!A25),0)</f>
        <v>0</v>
      </c>
      <c r="Q73" s="62">
        <f>IF(AND((Armeebogen!E25="Die Armee von Thal"),(Armeebogen!C25="Krieger (0)")),(Armeebogen!A25),0)</f>
        <v>0</v>
      </c>
      <c r="R73" s="62">
        <f>IF(AND((Armeebogen!E25="Die Beornings"),(Armeebogen!C25="Krieger (0)")),(Armeebogen!A25),0)</f>
        <v>0</v>
      </c>
      <c r="S73" s="52">
        <f>IF(AND((Armeebogen!E25="Die Menschen des Westens"),(Armeebogen!C25="Krieger (0)")),(Armeebogen!A25),0)</f>
        <v>0</v>
      </c>
      <c r="T73" s="62">
        <f>IF(AND((Armeebogen!E25="Eomers Reiter"),(Armeebogen!C25="Krieger (0)")),(Armeebogen!A25),0)</f>
        <v>0</v>
      </c>
      <c r="U73" s="62">
        <f>IF(AND((Armeebogen!E25="Pfade des Druaden"),(Armeebogen!C25="Krieger (0)")),(Armeebogen!A25),0)</f>
        <v>0</v>
      </c>
      <c r="V73" s="62">
        <f>IF(AND((Armeebogen!E25="Theodens Reiter"),(Armeebogen!C25="Krieger (0)")),(Armeebogen!A25),0)</f>
        <v>0</v>
      </c>
      <c r="W73" s="62">
        <f>IF(AND((Armeebogen!E25="Theodreds Wache"),(Armeebogen!C25="Krieger (0)")),(Armeebogen!A25),0)</f>
        <v>0</v>
      </c>
      <c r="X73" s="52">
        <f>IF(AND((Armeebogen!E25="Verteidiger des Auenlandes"),(Armeebogen!C25="Krieger (0)")),(Armeebogen!A25),0)</f>
        <v>0</v>
      </c>
      <c r="Y73" s="62"/>
      <c r="Z73" s="62">
        <f>IF(AND((Armeebogen!E25="Verteidiger der Erebors"),(Armeebogen!C25="Krieger (0)")),(Armeebogen!A25),0)</f>
        <v>0</v>
      </c>
      <c r="AA73" s="62">
        <f>IF(AND((Armeebogen!E25="Verteidiger von Helms Klamm"),(Armeebogen!C25="Krieger (0)")),(Armeebogen!A25),0)</f>
        <v>0</v>
      </c>
      <c r="AB73" s="62">
        <f>IF(AND((Armeebogen!E25="Waldläufer von Ithilien"),(Armeebogen!D25="Krieger (0)")),(Armeebogen!A25),0)</f>
        <v>0</v>
      </c>
      <c r="AC73" s="52">
        <f>IF(AND((Armeebogen!E25="Angmar"),(Armeebogen!C25="Krieger (0)")),(Armeebogen!A25),0)</f>
        <v>0</v>
      </c>
      <c r="AD73" s="52">
        <f>IF(AND((Armeebogen!E25="Azogs Jäger"),(Armeebogen!C25="Krieger (0)")),(Armeebogen!A25),0)</f>
        <v>0</v>
      </c>
      <c r="AE73" s="52">
        <f>IF(AND((Armeebogen!E25="Azogs Legion"),(Armeebogen!C25="Krieger (0)")),(Armeebogen!A25),0)</f>
        <v>0</v>
      </c>
      <c r="AF73" s="52">
        <f>IF(AND((Armeebogen!E25="Barad-dûr"),(Armeebogen!C25="Krieger (0)")),(Armeebogen!A25),0)</f>
        <v>0</v>
      </c>
      <c r="AG73" s="52">
        <f>IF(AND((Armeebogen!E25="Die Ostlinge"),(Armeebogen!C25="Krieger (0)")),(Armeebogen!A25),0)</f>
        <v>0</v>
      </c>
      <c r="AH73" s="52">
        <f>IF(AND((Armeebogen!E25="Die Schlangenhorde"),(Armeebogen!C25="Krieger (0)")),(Armeebogen!A25),0)</f>
        <v>0</v>
      </c>
      <c r="AI73" s="62">
        <f>IF(AND((Armeebogen!E25="Dunkle Mächte von Dol Guldur"),(Armeebogen!C25="Krieger (0)")),(Armeebogen!A25),0)</f>
        <v>0</v>
      </c>
      <c r="AJ73" s="52">
        <f>IF(AND((Armeebogen!E25="Isengart"),(Armeebogen!C25="Krieger (0)")),(Armeebogen!A25),0)</f>
        <v>0</v>
      </c>
      <c r="AK73" s="52">
        <f>IF(AND((Armeebogen!E59="Isengart"),(Armeebogen!C59="Krieger (0)")),(Armeebogen!A59),0)</f>
        <v>0</v>
      </c>
      <c r="AL73" s="52">
        <f>IF(AND((Armeebogen!E25="Kosaren von Umbar"),(Armeebogen!C25="Krieger (0)")),(Armeebogen!A25),0)</f>
        <v>0</v>
      </c>
      <c r="AM73" s="52">
        <f>IF(AND((Armeebogen!E59="Kosaren von Umbar"),(Armeebogen!C59="Krieger (0)")),(Armeebogen!A59),0)</f>
        <v>0</v>
      </c>
      <c r="AN73" s="52">
        <f>IF(AND((Armeebogen!E25="Mordor"),(Armeebogen!C25="Krieger (0)")),(Armeebogen!A25),0)</f>
        <v>0</v>
      </c>
      <c r="AO73" s="52">
        <f>IF(AND((Armeebogen!E25="Moria"),(Armeebogen!C25="Krieger (0)")),(Armeebogen!A25),0)</f>
        <v>0</v>
      </c>
      <c r="AP73" s="52">
        <f>IF(AND((Armeebogen!E25="Sharkas Abtrünnige"),(Armeebogen!C25="Krieger (0)")),(Armeebogen!A25),0)</f>
        <v>0</v>
      </c>
      <c r="AQ73" s="52">
        <f>IF(AND((Armeebogen!E25="Variags von Khand"),(Armeebogen!C25="Krieger (0)")),(Armeebogen!A25),0)</f>
        <v>0</v>
      </c>
      <c r="AR73" s="52">
        <f>IF(AND((Armeebogen!E25="Weit-Harad"),(Armeebogen!C25="Krieger (0)")),(Armeebogen!A25),0)</f>
        <v>0</v>
      </c>
      <c r="AS73" s="62">
        <f>IF(AND((Armeebogen!E25="Angriff auf Lothlorien"),(Armeebogen!C25="Krieger (0)")),(Armeebogen!A25),0)</f>
        <v>0</v>
      </c>
      <c r="AT73" s="62">
        <f>IF(AND((Armeebogen!E25="Cirith Ungol"),(Armeebogen!C25="Krieger (0)")),(Armeebogen!A25),0)</f>
        <v>0</v>
      </c>
      <c r="AU73" s="52">
        <f>IF(AND((Armeebogen!E25="Das schwarze Tor öffnet sich"),(Armeebogen!C25="Krieger (0)")),(Armeebogen!A25),0)</f>
        <v>0</v>
      </c>
      <c r="AV73" s="52">
        <f>IF(AND((Armeebogen!E25="Heer des Drachenkaisers"),(Armeebogen!C25="Krieger (0)")),(Armeebogen!A25),0)</f>
        <v>0</v>
      </c>
      <c r="AW73" s="62">
        <f>IF(AND((Armeebogen!E25="Die Armee Dunlands"),(Armeebogen!C25="Krieger (0)")),(Armeebogen!A25),0)</f>
        <v>0</v>
      </c>
      <c r="AX73" s="52">
        <v>0.0</v>
      </c>
      <c r="AY73" s="52">
        <f>IF(AND((Armeebogen!E25="Die Strolche des Bosses"),(Armeebogen!C25="Krieger (0)")),(Armeebogen!A25),0)</f>
        <v>0</v>
      </c>
      <c r="AZ73" s="52">
        <f>IF(AND((Armeebogen!E25="Die Tiefen von Moria"),(Armeebogen!C25="Krieger (0)")),(Armeebogen!A25),0)</f>
        <v>0</v>
      </c>
      <c r="BA73" s="62">
        <f>IF(AND((Armeebogen!E25="Die Wölfe Isengarts"),(Armeebogen!C25="Krieger (0)")),(Armeebogen!A25),0)</f>
        <v>0</v>
      </c>
      <c r="BB73" s="62">
        <f>IF(AND((Armeebogen!E25="Die Bösen Wesen des Düsterwaldes"),(Armeebogen!C25="Krieger (0)")),(Armeebogen!A25),0)</f>
        <v>0</v>
      </c>
      <c r="BC73" s="52">
        <f>IF(AND((Armeebogen!E25="Gothmogs Armee"),(Armeebogen!C25="Krieger (0)")),(Armeebogen!A25),0)</f>
        <v>0</v>
      </c>
      <c r="BD73" s="52">
        <f>IF(AND((Armeebogen!E25="Große Armee des Südens"),(Armeebogen!C25="Krieger (0)")),(Armeebogen!A25),0)</f>
        <v>0</v>
      </c>
      <c r="BE73" s="62">
        <f>IF(AND((Armeebogen!E25="Lurtz' Kundschafter"),(Armeebogen!C25="Krieger (0)")),(Armeebogen!A25),0)</f>
        <v>0</v>
      </c>
      <c r="BF73" s="52">
        <f>IF(AND((Armeebogen!E25="Sturm auf Helms Klamm"),(Armeebogen!C25="Krieger (0)")),(Armeebogen!A25),0)</f>
        <v>0</v>
      </c>
      <c r="BG73" s="62">
        <f>IF(AND((Armeebogen!E25="Ugluks Kundschafter"),(Armeebogen!C25="Krieger (0)")),(Armeebogen!A25),0)</f>
        <v>0</v>
      </c>
      <c r="BH73" s="62">
        <f>IF(AND((Armeebogen!E25="Helmswache"),(Armeebogen!C25="Krieger (0)")),(Armeebogen!A25),0)</f>
        <v>0</v>
      </c>
      <c r="BI73" s="45"/>
      <c r="BJ73" s="45"/>
      <c r="BK73" s="45"/>
      <c r="BL73" s="45"/>
      <c r="BM73" s="52">
        <f>IF(AND((Armeebogen!E25="Waldläufer von Ithilien"),(Armeebogen!C25="Krieger (0)")),(Armeebogen!A25),0)</f>
        <v>0</v>
      </c>
      <c r="BN73" s="45"/>
      <c r="BO73" s="45"/>
      <c r="BP73" s="45"/>
      <c r="BQ73" s="45"/>
      <c r="BR73" s="45"/>
      <c r="BS73" s="45"/>
      <c r="BT73" s="52"/>
    </row>
    <row r="74" ht="15.75" customHeight="1">
      <c r="B74" s="52">
        <f>IF(AND((Armeebogen!E26="Armee von See-Stadt"),(Armeebogen!C26="Krieger (0)")),(Armeebogen!A26),0)</f>
        <v>0</v>
      </c>
      <c r="C74" s="52">
        <f>IF(AND((Armeebogen!E26="Arnor"),(Armeebogen!C26="Krieger (0)")),(Armeebogen!A26),0)</f>
        <v>0</v>
      </c>
      <c r="D74" s="52">
        <f>IF(AND((Armeebogen!E26="Bruchtal"),(Armeebogen!C26="Krieger (0)")),(Armeebogen!A26),0)</f>
        <v>0</v>
      </c>
      <c r="E74" s="52">
        <f>IF(AND((Armeebogen!E26="Das Auenland"),(Armeebogen!C26="Krieger (0)")),(Armeebogen!A26),0)</f>
        <v>0</v>
      </c>
      <c r="F74" s="52">
        <f>IF(AND((Armeebogen!E26="Das Königreich von Kazad-dûm"),(Armeebogen!C26="Krieger (0)")),(Armeebogen!A26),0)</f>
        <v>0</v>
      </c>
      <c r="G74" s="52">
        <f>IF(AND((Armeebogen!E26="Die Lehen"),(Armeebogen!C26="Krieger (0)")),(Armeebogen!A26),0)</f>
        <v>0</v>
      </c>
      <c r="H74" s="51">
        <f>IF(AND((Armeebogen!E26="Der wiedereroberte Erebor"),(Armeebogen!C26="Krieger (0)")),(Armeebogen!A26),0)</f>
        <v>0</v>
      </c>
      <c r="I74" s="52">
        <f>IF(AND((Armeebogen!E26="Die Eisenberge"),(Armeebogen!C26="Krieger (0)")),(Armeebogen!A26),0)</f>
        <v>0</v>
      </c>
      <c r="J74" s="51">
        <f>IF(AND((Armeebogen!E26="Garnision von Thal"),(Armeebogen!E26="Krieger (0)")),(Armeebogen!C26),0)</f>
        <v>0</v>
      </c>
      <c r="K74" s="52">
        <f>IF(AND((Armeebogen!E26="Lothlórien"),(Armeebogen!C26="Krieger (0)")),(Armeebogen!A26),0)</f>
        <v>0</v>
      </c>
      <c r="L74" s="52">
        <f>IF(AND((Armeebogen!E26="Minas Tirith"),(Armeebogen!C26="Krieger (0)")),(Armeebogen!A26),0)</f>
        <v>0</v>
      </c>
      <c r="M74" s="52">
        <f>IF(AND((Armeebogen!E26="Númenor"),(Armeebogen!C26="Krieger (0)")),(Armeebogen!A26),0)</f>
        <v>0</v>
      </c>
      <c r="N74" s="52">
        <f>IF(AND((Armeebogen!G26="Rohan:"),(Armeebogen!E26="Krieger (0)")),(Armeebogen!C26),0)</f>
        <v>0</v>
      </c>
      <c r="O74" s="52">
        <f>IF(AND((Armeebogen!E26="Thranduils Hallen"),(Armeebogen!C26="Krieger (0)")),(Armeebogen!A26),0)</f>
        <v>0</v>
      </c>
      <c r="P74" s="45">
        <f>IF(AND((Armeebogen!E26="Überlebende von See-Stadt"),(Armeebogen!C26="Krieger (0)")),(Armeebogen!A26),0)</f>
        <v>0</v>
      </c>
      <c r="Q74" s="62">
        <f>IF(AND((Armeebogen!E26="Die Armee von Thal"),(Armeebogen!C26="Krieger (0)")),(Armeebogen!A26),0)</f>
        <v>0</v>
      </c>
      <c r="R74" s="62">
        <f>IF(AND((Armeebogen!E26="Die Beornings"),(Armeebogen!C26="Krieger (0)")),(Armeebogen!A26),0)</f>
        <v>0</v>
      </c>
      <c r="S74" s="52">
        <f>IF(AND((Armeebogen!E26="Die Menschen des Westens"),(Armeebogen!C26="Krieger (0)")),(Armeebogen!A26),0)</f>
        <v>0</v>
      </c>
      <c r="T74" s="62">
        <f>IF(AND((Armeebogen!E26="Eomers Reiter"),(Armeebogen!C26="Krieger (0)")),(Armeebogen!A26),0)</f>
        <v>0</v>
      </c>
      <c r="U74" s="62">
        <f>IF(AND((Armeebogen!E26="Pfade des Druaden"),(Armeebogen!C26="Krieger (0)")),(Armeebogen!A26),0)</f>
        <v>0</v>
      </c>
      <c r="V74" s="62">
        <f>IF(AND((Armeebogen!E26="Theodens Reiter"),(Armeebogen!C26="Krieger (0)")),(Armeebogen!A26),0)</f>
        <v>0</v>
      </c>
      <c r="W74" s="62">
        <f>IF(AND((Armeebogen!E26="Theodreds Wache"),(Armeebogen!C26="Krieger (0)")),(Armeebogen!A26),0)</f>
        <v>0</v>
      </c>
      <c r="X74" s="52">
        <f>IF(AND((Armeebogen!E26="Verteidiger des Auenlandes"),(Armeebogen!C26="Krieger (0)")),(Armeebogen!A26),0)</f>
        <v>0</v>
      </c>
      <c r="Y74" s="62"/>
      <c r="Z74" s="62">
        <f>IF(AND((Armeebogen!E26="Verteidiger der Erebors"),(Armeebogen!C26="Krieger (0)")),(Armeebogen!A26),0)</f>
        <v>0</v>
      </c>
      <c r="AA74" s="62">
        <f>IF(AND((Armeebogen!E26="Verteidiger von Helms Klamm"),(Armeebogen!C26="Krieger (0)")),(Armeebogen!A26),0)</f>
        <v>0</v>
      </c>
      <c r="AB74" s="62">
        <f>IF(AND((Armeebogen!E26="Waldläufer von Ithilien"),(Armeebogen!D26="Krieger (0)")),(Armeebogen!A26),0)</f>
        <v>0</v>
      </c>
      <c r="AC74" s="52">
        <f>IF(AND((Armeebogen!E26="Angmar"),(Armeebogen!C26="Krieger (0)")),(Armeebogen!A26),0)</f>
        <v>0</v>
      </c>
      <c r="AD74" s="52">
        <f>IF(AND((Armeebogen!E26="Azogs Jäger"),(Armeebogen!C26="Krieger (0)")),(Armeebogen!A26),0)</f>
        <v>0</v>
      </c>
      <c r="AE74" s="52">
        <f>IF(AND((Armeebogen!E26="Azogs Legion"),(Armeebogen!C26="Krieger (0)")),(Armeebogen!A26),0)</f>
        <v>0</v>
      </c>
      <c r="AF74" s="52">
        <f>IF(AND((Armeebogen!E26="Barad-dûr"),(Armeebogen!C26="Krieger (0)")),(Armeebogen!A26),0)</f>
        <v>0</v>
      </c>
      <c r="AG74" s="52">
        <f>IF(AND((Armeebogen!E26="Die Ostlinge"),(Armeebogen!C26="Krieger (0)")),(Armeebogen!A26),0)</f>
        <v>0</v>
      </c>
      <c r="AH74" s="52">
        <f>IF(AND((Armeebogen!E26="Die Schlangenhorde"),(Armeebogen!C26="Krieger (0)")),(Armeebogen!A26),0)</f>
        <v>0</v>
      </c>
      <c r="AI74" s="62">
        <f>IF(AND((Armeebogen!E26="Dunkle Mächte von Dol Guldur"),(Armeebogen!C26="Krieger (0)")),(Armeebogen!A26),0)</f>
        <v>0</v>
      </c>
      <c r="AJ74" s="52">
        <f>IF(AND((Armeebogen!E26="Isengart"),(Armeebogen!C26="Krieger (0)")),(Armeebogen!A26),0)</f>
        <v>0</v>
      </c>
      <c r="AK74" s="52">
        <f>IF(AND((Armeebogen!E60="Isengart"),(Armeebogen!C60="Krieger (0)")),(Armeebogen!A60),0)</f>
        <v>0</v>
      </c>
      <c r="AL74" s="52">
        <f>IF(AND((Armeebogen!E26="Kosaren von Umbar"),(Armeebogen!C26="Krieger (0)")),(Armeebogen!A26),0)</f>
        <v>0</v>
      </c>
      <c r="AM74" s="52">
        <f>IF(AND((Armeebogen!E60="Kosaren von Umbar"),(Armeebogen!C60="Krieger (0)")),(Armeebogen!A60),0)</f>
        <v>0</v>
      </c>
      <c r="AN74" s="52">
        <f>IF(AND((Armeebogen!E26="Mordor"),(Armeebogen!C26="Krieger (0)")),(Armeebogen!A26),0)</f>
        <v>0</v>
      </c>
      <c r="AO74" s="52">
        <f>IF(AND((Armeebogen!E26="Moria"),(Armeebogen!C26="Krieger (0)")),(Armeebogen!A26),0)</f>
        <v>0</v>
      </c>
      <c r="AP74" s="52">
        <f>IF(AND((Armeebogen!E26="Sharkas Abtrünnige"),(Armeebogen!C26="Krieger (0)")),(Armeebogen!A26),0)</f>
        <v>0</v>
      </c>
      <c r="AQ74" s="52">
        <f>IF(AND((Armeebogen!E26="Variags von Khand"),(Armeebogen!C26="Krieger (0)")),(Armeebogen!A26),0)</f>
        <v>0</v>
      </c>
      <c r="AR74" s="52">
        <f>IF(AND((Armeebogen!E26="Weit-Harad"),(Armeebogen!C26="Krieger (0)")),(Armeebogen!A26),0)</f>
        <v>0</v>
      </c>
      <c r="AS74" s="62">
        <f>IF(AND((Armeebogen!E26="Angriff auf Lothlorien"),(Armeebogen!C26="Krieger (0)")),(Armeebogen!A26),0)</f>
        <v>0</v>
      </c>
      <c r="AT74" s="62">
        <f>IF(AND((Armeebogen!E26="Cirith Ungol"),(Armeebogen!C26="Krieger (0)")),(Armeebogen!A26),0)</f>
        <v>0</v>
      </c>
      <c r="AU74" s="52">
        <f>IF(AND((Armeebogen!E26="Das schwarze Tor öffnet sich"),(Armeebogen!C26="Krieger (0)")),(Armeebogen!A26),0)</f>
        <v>0</v>
      </c>
      <c r="AV74" s="52">
        <f>IF(AND((Armeebogen!E26="Heer des Drachenkaisers"),(Armeebogen!C26="Krieger (0)")),(Armeebogen!A26),0)</f>
        <v>0</v>
      </c>
      <c r="AW74" s="62">
        <f>IF(AND((Armeebogen!E26="Die Armee Dunlands"),(Armeebogen!C26="Krieger (0)")),(Armeebogen!A26),0)</f>
        <v>0</v>
      </c>
      <c r="AX74" s="52">
        <v>0.0</v>
      </c>
      <c r="AY74" s="52">
        <f>IF(AND((Armeebogen!E26="Die Strolche des Bosses"),(Armeebogen!C26="Krieger (0)")),(Armeebogen!A26),0)</f>
        <v>0</v>
      </c>
      <c r="AZ74" s="52">
        <f>IF(AND((Armeebogen!E26="Die Tiefen von Moria"),(Armeebogen!C26="Krieger (0)")),(Armeebogen!A26),0)</f>
        <v>0</v>
      </c>
      <c r="BA74" s="62">
        <f>IF(AND((Armeebogen!E26="Die Wölfe Isengarts"),(Armeebogen!C26="Krieger (0)")),(Armeebogen!A26),0)</f>
        <v>0</v>
      </c>
      <c r="BB74" s="62">
        <f>IF(AND((Armeebogen!E26="Die Bösen Wesen des Düsterwaldes"),(Armeebogen!C26="Krieger (0)")),(Armeebogen!A26),0)</f>
        <v>0</v>
      </c>
      <c r="BC74" s="52">
        <f>IF(AND((Armeebogen!E26="Gothmogs Armee"),(Armeebogen!C26="Krieger (0)")),(Armeebogen!A26),0)</f>
        <v>0</v>
      </c>
      <c r="BD74" s="52">
        <f>IF(AND((Armeebogen!E26="Große Armee des Südens"),(Armeebogen!C26="Krieger (0)")),(Armeebogen!A26),0)</f>
        <v>0</v>
      </c>
      <c r="BE74" s="62">
        <f>IF(AND((Armeebogen!E26="Lurtz' Kundschafter"),(Armeebogen!C26="Krieger (0)")),(Armeebogen!A26),0)</f>
        <v>0</v>
      </c>
      <c r="BF74" s="52">
        <f>IF(AND((Armeebogen!E26="Sturm auf Helms Klamm"),(Armeebogen!C26="Krieger (0)")),(Armeebogen!A26),0)</f>
        <v>0</v>
      </c>
      <c r="BG74" s="62">
        <f>IF(AND((Armeebogen!E26="Ugluks Kundschafter"),(Armeebogen!C26="Krieger (0)")),(Armeebogen!A26),0)</f>
        <v>0</v>
      </c>
      <c r="BH74" s="62">
        <f>IF(AND((Armeebogen!E26="Helmswache"),(Armeebogen!C26="Krieger (0)")),(Armeebogen!A26),0)</f>
        <v>0</v>
      </c>
      <c r="BI74" s="45"/>
      <c r="BJ74" s="45"/>
      <c r="BK74" s="45"/>
      <c r="BL74" s="45"/>
      <c r="BM74" s="52">
        <f>IF(AND((Armeebogen!E26="Waldläufer von Ithilien"),(Armeebogen!C26="Krieger (0)")),(Armeebogen!A26),0)</f>
        <v>0</v>
      </c>
      <c r="BN74" s="45"/>
      <c r="BO74" s="45"/>
      <c r="BP74" s="45"/>
      <c r="BQ74" s="45"/>
      <c r="BR74" s="45"/>
      <c r="BS74" s="45"/>
      <c r="BT74" s="52"/>
    </row>
    <row r="75" ht="15.75" customHeight="1">
      <c r="B75" s="52">
        <f>IF(AND((Armeebogen!E27="Armee von See-Stadt"),(Armeebogen!C27="Krieger (0)")),(Armeebogen!A27),0)</f>
        <v>0</v>
      </c>
      <c r="C75" s="52">
        <f>IF(AND((Armeebogen!E27="Arnor"),(Armeebogen!C27="Krieger (0)")),(Armeebogen!A27),0)</f>
        <v>0</v>
      </c>
      <c r="D75" s="52">
        <f>IF(AND((Armeebogen!E27="Bruchtal"),(Armeebogen!C27="Krieger (0)")),(Armeebogen!A27),0)</f>
        <v>0</v>
      </c>
      <c r="E75" s="52">
        <f>IF(AND((Armeebogen!E27="Das Auenland"),(Armeebogen!C27="Krieger (0)")),(Armeebogen!A27),0)</f>
        <v>0</v>
      </c>
      <c r="F75" s="52">
        <f>IF(AND((Armeebogen!E27="Das Königreich von Kazad-dûm"),(Armeebogen!C27="Krieger (0)")),(Armeebogen!A27),0)</f>
        <v>0</v>
      </c>
      <c r="G75" s="52">
        <f>IF(AND((Armeebogen!E27="Die Lehen"),(Armeebogen!C27="Krieger (0)")),(Armeebogen!A27),0)</f>
        <v>0</v>
      </c>
      <c r="H75" s="51">
        <f>IF(AND((Armeebogen!E27="Der wiedereroberte Erebor"),(Armeebogen!C27="Krieger (0)")),(Armeebogen!A27),0)</f>
        <v>0</v>
      </c>
      <c r="I75" s="52">
        <f>IF(AND((Armeebogen!E27="Die Eisenberge"),(Armeebogen!C27="Krieger (0)")),(Armeebogen!A27),0)</f>
        <v>0</v>
      </c>
      <c r="J75" s="51">
        <f>IF(AND((Armeebogen!E27="Garnision von Thal"),(Armeebogen!E27="Krieger (0)")),(Armeebogen!C27),0)</f>
        <v>0</v>
      </c>
      <c r="K75" s="52">
        <f>IF(AND((Armeebogen!E27="Lothlórien"),(Armeebogen!C27="Krieger (0)")),(Armeebogen!A27),0)</f>
        <v>0</v>
      </c>
      <c r="L75" s="52">
        <f>IF(AND((Armeebogen!E27="Minas Tirith"),(Armeebogen!C27="Krieger (0)")),(Armeebogen!A27),0)</f>
        <v>0</v>
      </c>
      <c r="M75" s="52">
        <f>IF(AND((Armeebogen!E27="Númenor"),(Armeebogen!C27="Krieger (0)")),(Armeebogen!A27),0)</f>
        <v>0</v>
      </c>
      <c r="N75" s="52">
        <f>IF(AND((Armeebogen!G27="Rohan:"),(Armeebogen!E27="Krieger (0)")),(Armeebogen!C27),0)</f>
        <v>0</v>
      </c>
      <c r="O75" s="52">
        <f>IF(AND((Armeebogen!E27="Thranduils Hallen"),(Armeebogen!C27="Krieger (0)")),(Armeebogen!A27),0)</f>
        <v>0</v>
      </c>
      <c r="P75" s="45">
        <f>IF(AND((Armeebogen!E27="Überlebende von See-Stadt"),(Armeebogen!C27="Krieger (0)")),(Armeebogen!A27),0)</f>
        <v>0</v>
      </c>
      <c r="Q75" s="62">
        <f>IF(AND((Armeebogen!E27="Die Armee von Thal"),(Armeebogen!C27="Krieger (0)")),(Armeebogen!A27),0)</f>
        <v>0</v>
      </c>
      <c r="R75" s="62">
        <f>IF(AND((Armeebogen!E27="Die Beornings"),(Armeebogen!C27="Krieger (0)")),(Armeebogen!A27),0)</f>
        <v>0</v>
      </c>
      <c r="S75" s="52">
        <f>IF(AND((Armeebogen!E27="Die Menschen des Westens"),(Armeebogen!C27="Krieger (0)")),(Armeebogen!A27),0)</f>
        <v>0</v>
      </c>
      <c r="T75" s="62">
        <f>IF(AND((Armeebogen!E27="Eomers Reiter"),(Armeebogen!C27="Krieger (0)")),(Armeebogen!A27),0)</f>
        <v>0</v>
      </c>
      <c r="U75" s="62">
        <f>IF(AND((Armeebogen!E27="Pfade des Druaden"),(Armeebogen!C27="Krieger (0)")),(Armeebogen!A27),0)</f>
        <v>0</v>
      </c>
      <c r="V75" s="62">
        <f>IF(AND((Armeebogen!E27="Theodens Reiter"),(Armeebogen!C27="Krieger (0)")),(Armeebogen!A27),0)</f>
        <v>0</v>
      </c>
      <c r="W75" s="62">
        <f>IF(AND((Armeebogen!E27="Theodreds Wache"),(Armeebogen!C27="Krieger (0)")),(Armeebogen!A27),0)</f>
        <v>0</v>
      </c>
      <c r="X75" s="52">
        <f>IF(AND((Armeebogen!E27="Verteidiger des Auenlandes"),(Armeebogen!C27="Krieger (0)")),(Armeebogen!A27),0)</f>
        <v>0</v>
      </c>
      <c r="Y75" s="62"/>
      <c r="Z75" s="62">
        <f>IF(AND((Armeebogen!E27="Verteidiger der Erebors"),(Armeebogen!C27="Krieger (0)")),(Armeebogen!A27),0)</f>
        <v>0</v>
      </c>
      <c r="AA75" s="62">
        <f>IF(AND((Armeebogen!E27="Verteidiger von Helms Klamm"),(Armeebogen!C27="Krieger (0)")),(Armeebogen!A27),0)</f>
        <v>0</v>
      </c>
      <c r="AB75" s="62">
        <f>IF(AND((Armeebogen!E27="Waldläufer von Ithilien"),(Armeebogen!D27="Krieger (0)")),(Armeebogen!A27),0)</f>
        <v>0</v>
      </c>
      <c r="AC75" s="52">
        <f>IF(AND((Armeebogen!E27="Angmar"),(Armeebogen!C27="Krieger (0)")),(Armeebogen!A27),0)</f>
        <v>0</v>
      </c>
      <c r="AD75" s="52">
        <f>IF(AND((Armeebogen!E27="Azogs Jäger"),(Armeebogen!C27="Krieger (0)")),(Armeebogen!A27),0)</f>
        <v>0</v>
      </c>
      <c r="AE75" s="52">
        <f>IF(AND((Armeebogen!E27="Azogs Legion"),(Armeebogen!C27="Krieger (0)")),(Armeebogen!A27),0)</f>
        <v>0</v>
      </c>
      <c r="AF75" s="52">
        <f>IF(AND((Armeebogen!E27="Barad-dûr"),(Armeebogen!C27="Krieger (0)")),(Armeebogen!A27),0)</f>
        <v>0</v>
      </c>
      <c r="AG75" s="52">
        <f>IF(AND((Armeebogen!E27="Die Ostlinge"),(Armeebogen!C27="Krieger (0)")),(Armeebogen!A27),0)</f>
        <v>0</v>
      </c>
      <c r="AH75" s="52">
        <f>IF(AND((Armeebogen!E27="Die Schlangenhorde"),(Armeebogen!C27="Krieger (0)")),(Armeebogen!A27),0)</f>
        <v>0</v>
      </c>
      <c r="AI75" s="62">
        <f>IF(AND((Armeebogen!E27="Dunkle Mächte von Dol Guldur"),(Armeebogen!C27="Krieger (0)")),(Armeebogen!A27),0)</f>
        <v>0</v>
      </c>
      <c r="AJ75" s="52">
        <f>IF(AND((Armeebogen!E27="Isengart"),(Armeebogen!C27="Krieger (0)")),(Armeebogen!A27),0)</f>
        <v>0</v>
      </c>
      <c r="AK75" s="52">
        <f>IF(AND((Armeebogen!E61="Isengart"),(Armeebogen!C61="Krieger (0)")),(Armeebogen!A61),0)</f>
        <v>0</v>
      </c>
      <c r="AL75" s="52">
        <f>IF(AND((Armeebogen!E27="Kosaren von Umbar"),(Armeebogen!C27="Krieger (0)")),(Armeebogen!A27),0)</f>
        <v>0</v>
      </c>
      <c r="AM75" s="52">
        <f>IF(AND((Armeebogen!E61="Kosaren von Umbar"),(Armeebogen!C61="Krieger (0)")),(Armeebogen!A61),0)</f>
        <v>0</v>
      </c>
      <c r="AN75" s="52">
        <f>IF(AND((Armeebogen!E27="Mordor"),(Armeebogen!C27="Krieger (0)")),(Armeebogen!A27),0)</f>
        <v>0</v>
      </c>
      <c r="AO75" s="52">
        <f>IF(AND((Armeebogen!E27="Moria"),(Armeebogen!C27="Krieger (0)")),(Armeebogen!A27),0)</f>
        <v>0</v>
      </c>
      <c r="AP75" s="52">
        <f>IF(AND((Armeebogen!E27="Sharkas Abtrünnige"),(Armeebogen!C27="Krieger (0)")),(Armeebogen!A27),0)</f>
        <v>0</v>
      </c>
      <c r="AQ75" s="52">
        <f>IF(AND((Armeebogen!E27="Variags von Khand"),(Armeebogen!C27="Krieger (0)")),(Armeebogen!A27),0)</f>
        <v>0</v>
      </c>
      <c r="AR75" s="52">
        <f>IF(AND((Armeebogen!E27="Weit-Harad"),(Armeebogen!C27="Krieger (0)")),(Armeebogen!A27),0)</f>
        <v>0</v>
      </c>
      <c r="AS75" s="62">
        <f>IF(AND((Armeebogen!E27="Angriff auf Lothlorien"),(Armeebogen!C27="Krieger (0)")),(Armeebogen!A27),0)</f>
        <v>0</v>
      </c>
      <c r="AT75" s="62">
        <f>IF(AND((Armeebogen!E27="Cirith Ungol"),(Armeebogen!C27="Krieger (0)")),(Armeebogen!A27),0)</f>
        <v>0</v>
      </c>
      <c r="AU75" s="52">
        <f>IF(AND((Armeebogen!E27="Das schwarze Tor öffnet sich"),(Armeebogen!C27="Krieger (0)")),(Armeebogen!A27),0)</f>
        <v>0</v>
      </c>
      <c r="AV75" s="52">
        <f>IF(AND((Armeebogen!E27="Heer des Drachenkaisers"),(Armeebogen!C27="Krieger (0)")),(Armeebogen!A27),0)</f>
        <v>0</v>
      </c>
      <c r="AW75" s="62">
        <f>IF(AND((Armeebogen!E27="Die Armee Dunlands"),(Armeebogen!C27="Krieger (0)")),(Armeebogen!A27),0)</f>
        <v>0</v>
      </c>
      <c r="AX75" s="52">
        <v>0.0</v>
      </c>
      <c r="AY75" s="52">
        <f>IF(AND((Armeebogen!E27="Die Strolche des Bosses"),(Armeebogen!C27="Krieger (0)")),(Armeebogen!A27),0)</f>
        <v>0</v>
      </c>
      <c r="AZ75" s="52">
        <f>IF(AND((Armeebogen!E27="Die Tiefen von Moria"),(Armeebogen!C27="Krieger (0)")),(Armeebogen!A27),0)</f>
        <v>0</v>
      </c>
      <c r="BA75" s="62">
        <f>IF(AND((Armeebogen!E27="Die Wölfe Isengarts"),(Armeebogen!C27="Krieger (0)")),(Armeebogen!A27),0)</f>
        <v>0</v>
      </c>
      <c r="BB75" s="62">
        <f>IF(AND((Armeebogen!E27="Die Bösen Wesen des Düsterwaldes"),(Armeebogen!C27="Krieger (0)")),(Armeebogen!A27),0)</f>
        <v>0</v>
      </c>
      <c r="BC75" s="52">
        <f>IF(AND((Armeebogen!E27="Gothmogs Armee"),(Armeebogen!C27="Krieger (0)")),(Armeebogen!A27),0)</f>
        <v>0</v>
      </c>
      <c r="BD75" s="52">
        <f>IF(AND((Armeebogen!E27="Große Armee des Südens"),(Armeebogen!C27="Krieger (0)")),(Armeebogen!A27),0)</f>
        <v>0</v>
      </c>
      <c r="BE75" s="62">
        <f>IF(AND((Armeebogen!E27="Lurtz' Kundschafter"),(Armeebogen!C27="Krieger (0)")),(Armeebogen!A27),0)</f>
        <v>0</v>
      </c>
      <c r="BF75" s="52">
        <f>IF(AND((Armeebogen!E27="Sturm auf Helms Klamm"),(Armeebogen!C27="Krieger (0)")),(Armeebogen!A27),0)</f>
        <v>0</v>
      </c>
      <c r="BG75" s="62">
        <f>IF(AND((Armeebogen!E27="Ugluks Kundschafter"),(Armeebogen!C27="Krieger (0)")),(Armeebogen!A27),0)</f>
        <v>0</v>
      </c>
      <c r="BH75" s="62">
        <f>IF(AND((Armeebogen!E27="Helmswache"),(Armeebogen!C27="Krieger (0)")),(Armeebogen!A27),0)</f>
        <v>0</v>
      </c>
      <c r="BI75" s="45"/>
      <c r="BJ75" s="45"/>
      <c r="BK75" s="45"/>
      <c r="BL75" s="45"/>
      <c r="BM75" s="52">
        <f>IF(AND((Armeebogen!E27="Waldläufer von Ithilien"),(Armeebogen!C27="Krieger (0)")),(Armeebogen!A27),0)</f>
        <v>0</v>
      </c>
      <c r="BN75" s="45"/>
      <c r="BO75" s="45"/>
      <c r="BP75" s="45"/>
      <c r="BQ75" s="45"/>
      <c r="BR75" s="45"/>
      <c r="BS75" s="45"/>
      <c r="BT75" s="52"/>
    </row>
    <row r="76" ht="15.75" customHeight="1">
      <c r="B76" s="52">
        <f>IF(AND((Armeebogen!E28="Armee von See-Stadt"),(Armeebogen!C28="Krieger (0)")),(Armeebogen!A28),0)</f>
        <v>0</v>
      </c>
      <c r="C76" s="52">
        <f>IF(AND((Armeebogen!E28="Arnor"),(Armeebogen!C28="Krieger (0)")),(Armeebogen!A28),0)</f>
        <v>0</v>
      </c>
      <c r="D76" s="52">
        <f>IF(AND((Armeebogen!E28="Bruchtal"),(Armeebogen!C28="Krieger (0)")),(Armeebogen!A28),0)</f>
        <v>0</v>
      </c>
      <c r="E76" s="52">
        <f>IF(AND((Armeebogen!E28="Das Auenland"),(Armeebogen!C28="Krieger (0)")),(Armeebogen!A28),0)</f>
        <v>0</v>
      </c>
      <c r="F76" s="52">
        <f>IF(AND((Armeebogen!E28="Das Königreich von Kazad-dûm"),(Armeebogen!C28="Krieger (0)")),(Armeebogen!A28),0)</f>
        <v>0</v>
      </c>
      <c r="G76" s="52">
        <f>IF(AND((Armeebogen!E28="Die Lehen"),(Armeebogen!C28="Krieger (0)")),(Armeebogen!A28),0)</f>
        <v>0</v>
      </c>
      <c r="H76" s="51">
        <f>IF(AND((Armeebogen!E28="Der wiedereroberte Erebor"),(Armeebogen!C28="Krieger (0)")),(Armeebogen!A28),0)</f>
        <v>0</v>
      </c>
      <c r="I76" s="52">
        <f>IF(AND((Armeebogen!E28="Die Eisenberge"),(Armeebogen!C28="Krieger (0)")),(Armeebogen!A28),0)</f>
        <v>0</v>
      </c>
      <c r="J76" s="51">
        <f>IF(AND((Armeebogen!E28="Garnision von Thal"),(Armeebogen!E28="Krieger (0)")),(Armeebogen!C28),0)</f>
        <v>0</v>
      </c>
      <c r="K76" s="52">
        <f>IF(AND((Armeebogen!E28="Lothlórien"),(Armeebogen!C28="Krieger (0)")),(Armeebogen!A28),0)</f>
        <v>0</v>
      </c>
      <c r="L76" s="52">
        <f>IF(AND((Armeebogen!E28="Minas Tirith"),(Armeebogen!C28="Krieger (0)")),(Armeebogen!A28),0)</f>
        <v>0</v>
      </c>
      <c r="M76" s="52">
        <f>IF(AND((Armeebogen!E28="Númenor"),(Armeebogen!C28="Krieger (0)")),(Armeebogen!A28),0)</f>
        <v>0</v>
      </c>
      <c r="N76" s="52">
        <f>IF(AND((Armeebogen!G28="Rohan:"),(Armeebogen!E28="Krieger (0)")),(Armeebogen!C28),0)</f>
        <v>0</v>
      </c>
      <c r="O76" s="52">
        <f>IF(AND((Armeebogen!E28="Thranduils Hallen"),(Armeebogen!C28="Krieger (0)")),(Armeebogen!A28),0)</f>
        <v>0</v>
      </c>
      <c r="P76" s="45">
        <f>IF(AND((Armeebogen!E28="Überlebende von See-Stadt"),(Armeebogen!C28="Krieger (0)")),(Armeebogen!A28),0)</f>
        <v>0</v>
      </c>
      <c r="Q76" s="62">
        <f>IF(AND((Armeebogen!E28="Die Armee von Thal"),(Armeebogen!C28="Krieger (0)")),(Armeebogen!A28),0)</f>
        <v>0</v>
      </c>
      <c r="R76" s="62">
        <f>IF(AND((Armeebogen!E28="Die Beornings"),(Armeebogen!C28="Krieger (0)")),(Armeebogen!A28),0)</f>
        <v>0</v>
      </c>
      <c r="S76" s="52">
        <f>IF(AND((Armeebogen!E28="Die Menschen des Westens"),(Armeebogen!C28="Krieger (0)")),(Armeebogen!A28),0)</f>
        <v>0</v>
      </c>
      <c r="T76" s="62">
        <f>IF(AND((Armeebogen!E28="Eomers Reiter"),(Armeebogen!C28="Krieger (0)")),(Armeebogen!A28),0)</f>
        <v>0</v>
      </c>
      <c r="U76" s="62">
        <f>IF(AND((Armeebogen!E28="Pfade des Druaden"),(Armeebogen!C28="Krieger (0)")),(Armeebogen!A28),0)</f>
        <v>0</v>
      </c>
      <c r="V76" s="62">
        <f>IF(AND((Armeebogen!E28="Theodens Reiter"),(Armeebogen!C28="Krieger (0)")),(Armeebogen!A28),0)</f>
        <v>0</v>
      </c>
      <c r="W76" s="62">
        <f>IF(AND((Armeebogen!E28="Theodreds Wache"),(Armeebogen!C28="Krieger (0)")),(Armeebogen!A28),0)</f>
        <v>0</v>
      </c>
      <c r="X76" s="52">
        <f>IF(AND((Armeebogen!E28="Verteidiger des Auenlandes"),(Armeebogen!C28="Krieger (0)")),(Armeebogen!A28),0)</f>
        <v>0</v>
      </c>
      <c r="Y76" s="62"/>
      <c r="Z76" s="62">
        <f>IF(AND((Armeebogen!E28="Verteidiger der Erebors"),(Armeebogen!C28="Krieger (0)")),(Armeebogen!A28),0)</f>
        <v>0</v>
      </c>
      <c r="AA76" s="62">
        <f>IF(AND((Armeebogen!E28="Verteidiger von Helms Klamm"),(Armeebogen!C28="Krieger (0)")),(Armeebogen!A28),0)</f>
        <v>0</v>
      </c>
      <c r="AB76" s="62">
        <f>IF(AND((Armeebogen!E28="Waldläufer von Ithilien"),(Armeebogen!D28="Krieger (0)")),(Armeebogen!A28),0)</f>
        <v>0</v>
      </c>
      <c r="AC76" s="52">
        <f>IF(AND((Armeebogen!E28="Angmar"),(Armeebogen!C28="Krieger (0)")),(Armeebogen!A28),0)</f>
        <v>0</v>
      </c>
      <c r="AD76" s="52">
        <f>IF(AND((Armeebogen!E28="Azogs Jäger"),(Armeebogen!C28="Krieger (0)")),(Armeebogen!A28),0)</f>
        <v>0</v>
      </c>
      <c r="AE76" s="52">
        <f>IF(AND((Armeebogen!E28="Azogs Legion"),(Armeebogen!C28="Krieger (0)")),(Armeebogen!A28),0)</f>
        <v>0</v>
      </c>
      <c r="AF76" s="52">
        <f>IF(AND((Armeebogen!E28="Barad-dûr"),(Armeebogen!C28="Krieger (0)")),(Armeebogen!A28),0)</f>
        <v>0</v>
      </c>
      <c r="AG76" s="52">
        <f>IF(AND((Armeebogen!E28="Die Ostlinge"),(Armeebogen!C28="Krieger (0)")),(Armeebogen!A28),0)</f>
        <v>0</v>
      </c>
      <c r="AH76" s="52">
        <f>IF(AND((Armeebogen!E28="Die Schlangenhorde"),(Armeebogen!C28="Krieger (0)")),(Armeebogen!A28),0)</f>
        <v>0</v>
      </c>
      <c r="AI76" s="62">
        <f>IF(AND((Armeebogen!E28="Dunkle Mächte von Dol Guldur"),(Armeebogen!C28="Krieger (0)")),(Armeebogen!A28),0)</f>
        <v>0</v>
      </c>
      <c r="AJ76" s="52">
        <f>IF(AND((Armeebogen!E28="Isengart"),(Armeebogen!C28="Krieger (0)")),(Armeebogen!A28),0)</f>
        <v>0</v>
      </c>
      <c r="AK76" s="52">
        <f>IF(AND((Armeebogen!E62="Isengart"),(Armeebogen!C62="Krieger (0)")),(Armeebogen!A62),0)</f>
        <v>0</v>
      </c>
      <c r="AL76" s="52">
        <f>IF(AND((Armeebogen!E28="Kosaren von Umbar"),(Armeebogen!C28="Krieger (0)")),(Armeebogen!A28),0)</f>
        <v>0</v>
      </c>
      <c r="AM76" s="52">
        <f>IF(AND((Armeebogen!E62="Kosaren von Umbar"),(Armeebogen!C62="Krieger (0)")),(Armeebogen!A62),0)</f>
        <v>0</v>
      </c>
      <c r="AN76" s="52">
        <f>IF(AND((Armeebogen!E28="Mordor"),(Armeebogen!C28="Krieger (0)")),(Armeebogen!A28),0)</f>
        <v>0</v>
      </c>
      <c r="AO76" s="52">
        <f>IF(AND((Armeebogen!E28="Moria"),(Armeebogen!C28="Krieger (0)")),(Armeebogen!A28),0)</f>
        <v>0</v>
      </c>
      <c r="AP76" s="52">
        <f>IF(AND((Armeebogen!E28="Sharkas Abtrünnige"),(Armeebogen!C28="Krieger (0)")),(Armeebogen!A28),0)</f>
        <v>0</v>
      </c>
      <c r="AQ76" s="52">
        <f>IF(AND((Armeebogen!E28="Variags von Khand"),(Armeebogen!C28="Krieger (0)")),(Armeebogen!A28),0)</f>
        <v>0</v>
      </c>
      <c r="AR76" s="52">
        <f>IF(AND((Armeebogen!E28="Weit-Harad"),(Armeebogen!C28="Krieger (0)")),(Armeebogen!A28),0)</f>
        <v>0</v>
      </c>
      <c r="AS76" s="62">
        <f>IF(AND((Armeebogen!E28="Angriff auf Lothlorien"),(Armeebogen!C28="Krieger (0)")),(Armeebogen!A28),0)</f>
        <v>0</v>
      </c>
      <c r="AT76" s="62">
        <f>IF(AND((Armeebogen!E28="Cirith Ungol"),(Armeebogen!C28="Krieger (0)")),(Armeebogen!A28),0)</f>
        <v>0</v>
      </c>
      <c r="AU76" s="52">
        <f>IF(AND((Armeebogen!E28="Das schwarze Tor öffnet sich"),(Armeebogen!C28="Krieger (0)")),(Armeebogen!A28),0)</f>
        <v>0</v>
      </c>
      <c r="AV76" s="52">
        <f>IF(AND((Armeebogen!E28="Heer des Drachenkaisers"),(Armeebogen!C28="Krieger (0)")),(Armeebogen!A28),0)</f>
        <v>0</v>
      </c>
      <c r="AW76" s="62">
        <f>IF(AND((Armeebogen!E28="Die Armee Dunlands"),(Armeebogen!C28="Krieger (0)")),(Armeebogen!A28),0)</f>
        <v>0</v>
      </c>
      <c r="AX76" s="52">
        <v>0.0</v>
      </c>
      <c r="AY76" s="52">
        <f>IF(AND((Armeebogen!E28="Die Strolche des Bosses"),(Armeebogen!C28="Krieger (0)")),(Armeebogen!A28),0)</f>
        <v>0</v>
      </c>
      <c r="AZ76" s="52">
        <f>IF(AND((Armeebogen!E28="Die Tiefen von Moria"),(Armeebogen!C28="Krieger (0)")),(Armeebogen!A28),0)</f>
        <v>0</v>
      </c>
      <c r="BA76" s="62">
        <f>IF(AND((Armeebogen!E28="Die Wölfe Isengarts"),(Armeebogen!C28="Krieger (0)")),(Armeebogen!A28),0)</f>
        <v>0</v>
      </c>
      <c r="BB76" s="62">
        <f>IF(AND((Armeebogen!E28="Die Bösen Wesen des Düsterwaldes"),(Armeebogen!C28="Krieger (0)")),(Armeebogen!A28),0)</f>
        <v>0</v>
      </c>
      <c r="BC76" s="52">
        <f>IF(AND((Armeebogen!E28="Gothmogs Armee"),(Armeebogen!C28="Krieger (0)")),(Armeebogen!A28),0)</f>
        <v>0</v>
      </c>
      <c r="BD76" s="52">
        <f>IF(AND((Armeebogen!E28="Große Armee des Südens"),(Armeebogen!C28="Krieger (0)")),(Armeebogen!A28),0)</f>
        <v>0</v>
      </c>
      <c r="BE76" s="62">
        <f>IF(AND((Armeebogen!E28="Lurtz' Kundschafter"),(Armeebogen!C28="Krieger (0)")),(Armeebogen!A28),0)</f>
        <v>0</v>
      </c>
      <c r="BF76" s="52">
        <f>IF(AND((Armeebogen!E28="Sturm auf Helms Klamm"),(Armeebogen!C28="Krieger (0)")),(Armeebogen!A28),0)</f>
        <v>0</v>
      </c>
      <c r="BG76" s="62">
        <f>IF(AND((Armeebogen!E28="Ugluks Kundschafter"),(Armeebogen!C28="Krieger (0)")),(Armeebogen!A28),0)</f>
        <v>0</v>
      </c>
      <c r="BH76" s="62">
        <f>IF(AND((Armeebogen!E28="Helmswache"),(Armeebogen!C28="Krieger (0)")),(Armeebogen!A28),0)</f>
        <v>0</v>
      </c>
      <c r="BI76" s="45"/>
      <c r="BJ76" s="45"/>
      <c r="BK76" s="45"/>
      <c r="BL76" s="45"/>
      <c r="BM76" s="52">
        <f>IF(AND((Armeebogen!E28="Waldläufer von Ithilien"),(Armeebogen!C28="Krieger (0)")),(Armeebogen!A28),0)</f>
        <v>0</v>
      </c>
      <c r="BN76" s="45"/>
      <c r="BO76" s="45"/>
      <c r="BP76" s="45"/>
      <c r="BQ76" s="45"/>
      <c r="BR76" s="45"/>
      <c r="BS76" s="45"/>
      <c r="BT76" s="52"/>
    </row>
    <row r="77" ht="15.75" customHeight="1">
      <c r="B77" s="52">
        <f>IF(AND((Armeebogen!E29="Armee von See-Stadt"),(Armeebogen!C29="Krieger (0)")),(Armeebogen!A29),0)</f>
        <v>0</v>
      </c>
      <c r="C77" s="52">
        <f>IF(AND((Armeebogen!E29="Arnor"),(Armeebogen!C29="Krieger (0)")),(Armeebogen!A29),0)</f>
        <v>0</v>
      </c>
      <c r="D77" s="52">
        <f>IF(AND((Armeebogen!E29="Bruchtal"),(Armeebogen!C29="Krieger (0)")),(Armeebogen!A29),0)</f>
        <v>0</v>
      </c>
      <c r="E77" s="52">
        <f>IF(AND((Armeebogen!E29="Das Auenland"),(Armeebogen!C29="Krieger (0)")),(Armeebogen!A29),0)</f>
        <v>0</v>
      </c>
      <c r="F77" s="52">
        <f>IF(AND((Armeebogen!E29="Das Königreich von Kazad-dûm"),(Armeebogen!C29="Krieger (0)")),(Armeebogen!A29),0)</f>
        <v>0</v>
      </c>
      <c r="G77" s="52">
        <f>IF(AND((Armeebogen!E29="Die Lehen"),(Armeebogen!C29="Krieger (0)")),(Armeebogen!A29),0)</f>
        <v>0</v>
      </c>
      <c r="H77" s="51">
        <f>IF(AND((Armeebogen!E29="Der wiedereroberte Erebor"),(Armeebogen!C29="Krieger (0)")),(Armeebogen!A29),0)</f>
        <v>0</v>
      </c>
      <c r="I77" s="52">
        <f>IF(AND((Armeebogen!E29="Die Eisenberge"),(Armeebogen!C29="Krieger (0)")),(Armeebogen!A29),0)</f>
        <v>0</v>
      </c>
      <c r="J77" s="51">
        <f>IF(AND((Armeebogen!E29="Garnision von Thal"),(Armeebogen!E29="Krieger (0)")),(Armeebogen!C29),0)</f>
        <v>0</v>
      </c>
      <c r="K77" s="52">
        <f>IF(AND((Armeebogen!E29="Lothlórien"),(Armeebogen!C29="Krieger (0)")),(Armeebogen!A29),0)</f>
        <v>0</v>
      </c>
      <c r="L77" s="52">
        <f>IF(AND((Armeebogen!E29="Minas Tirith"),(Armeebogen!C29="Krieger (0)")),(Armeebogen!A29),0)</f>
        <v>0</v>
      </c>
      <c r="M77" s="52">
        <f>IF(AND((Armeebogen!E29="Númenor"),(Armeebogen!C29="Krieger (0)")),(Armeebogen!A29),0)</f>
        <v>0</v>
      </c>
      <c r="N77" s="52">
        <f>IF(AND((Armeebogen!G29="Rohan:"),(Armeebogen!E29="Krieger (0)")),(Armeebogen!C29),0)</f>
        <v>0</v>
      </c>
      <c r="O77" s="52">
        <f>IF(AND((Armeebogen!E29="Thranduils Hallen"),(Armeebogen!C29="Krieger (0)")),(Armeebogen!A29),0)</f>
        <v>0</v>
      </c>
      <c r="P77" s="45">
        <f>IF(AND((Armeebogen!E29="Überlebende von See-Stadt"),(Armeebogen!C29="Krieger (0)")),(Armeebogen!A29),0)</f>
        <v>0</v>
      </c>
      <c r="Q77" s="62">
        <f>IF(AND((Armeebogen!E29="Die Armee von Thal"),(Armeebogen!C29="Krieger (0)")),(Armeebogen!A29),0)</f>
        <v>0</v>
      </c>
      <c r="R77" s="62">
        <f>IF(AND((Armeebogen!E29="Die Beornings"),(Armeebogen!C29="Krieger (0)")),(Armeebogen!A29),0)</f>
        <v>0</v>
      </c>
      <c r="S77" s="52">
        <f>IF(AND((Armeebogen!E29="Die Menschen des Westens"),(Armeebogen!C29="Krieger (0)")),(Armeebogen!A29),0)</f>
        <v>0</v>
      </c>
      <c r="T77" s="62">
        <f>IF(AND((Armeebogen!E29="Eomers Reiter"),(Armeebogen!C29="Krieger (0)")),(Armeebogen!A29),0)</f>
        <v>0</v>
      </c>
      <c r="U77" s="62">
        <f>IF(AND((Armeebogen!E29="Pfade des Druaden"),(Armeebogen!C29="Krieger (0)")),(Armeebogen!A29),0)</f>
        <v>0</v>
      </c>
      <c r="V77" s="62">
        <f>IF(AND((Armeebogen!E29="Theodens Reiter"),(Armeebogen!C29="Krieger (0)")),(Armeebogen!A29),0)</f>
        <v>0</v>
      </c>
      <c r="W77" s="62">
        <f>IF(AND((Armeebogen!E29="Theodreds Wache"),(Armeebogen!C29="Krieger (0)")),(Armeebogen!A29),0)</f>
        <v>0</v>
      </c>
      <c r="X77" s="52">
        <f>IF(AND((Armeebogen!E29="Verteidiger des Auenlandes"),(Armeebogen!C29="Krieger (0)")),(Armeebogen!A29),0)</f>
        <v>0</v>
      </c>
      <c r="Y77" s="62"/>
      <c r="Z77" s="62">
        <f>IF(AND((Armeebogen!E29="Verteidiger der Erebors"),(Armeebogen!C29="Krieger (0)")),(Armeebogen!A29),0)</f>
        <v>0</v>
      </c>
      <c r="AA77" s="62">
        <f>IF(AND((Armeebogen!E29="Verteidiger von Helms Klamm"),(Armeebogen!C29="Krieger (0)")),(Armeebogen!A29),0)</f>
        <v>0</v>
      </c>
      <c r="AB77" s="62">
        <f>IF(AND((Armeebogen!E29="Waldläufer von Ithilien"),(Armeebogen!D29="Krieger (0)")),(Armeebogen!A29),0)</f>
        <v>0</v>
      </c>
      <c r="AC77" s="52">
        <f>IF(AND((Armeebogen!E29="Angmar"),(Armeebogen!C29="Krieger (0)")),(Armeebogen!A29),0)</f>
        <v>0</v>
      </c>
      <c r="AD77" s="52">
        <f>IF(AND((Armeebogen!E29="Azogs Jäger"),(Armeebogen!C29="Krieger (0)")),(Armeebogen!A29),0)</f>
        <v>0</v>
      </c>
      <c r="AE77" s="52">
        <f>IF(AND((Armeebogen!E29="Azogs Legion"),(Armeebogen!C29="Krieger (0)")),(Armeebogen!A29),0)</f>
        <v>0</v>
      </c>
      <c r="AF77" s="52">
        <f>IF(AND((Armeebogen!E29="Barad-dûr"),(Armeebogen!C29="Krieger (0)")),(Armeebogen!A29),0)</f>
        <v>0</v>
      </c>
      <c r="AG77" s="52">
        <f>IF(AND((Armeebogen!E29="Die Ostlinge"),(Armeebogen!C29="Krieger (0)")),(Armeebogen!A29),0)</f>
        <v>0</v>
      </c>
      <c r="AH77" s="52">
        <f>IF(AND((Armeebogen!E29="Die Schlangenhorde"),(Armeebogen!C29="Krieger (0)")),(Armeebogen!A29),0)</f>
        <v>0</v>
      </c>
      <c r="AI77" s="62">
        <f>IF(AND((Armeebogen!E29="Dunkle Mächte von Dol Guldur"),(Armeebogen!C29="Krieger (0)")),(Armeebogen!A29),0)</f>
        <v>0</v>
      </c>
      <c r="AJ77" s="52">
        <f>IF(AND((Armeebogen!E29="Isengart"),(Armeebogen!C29="Krieger (0)")),(Armeebogen!A29),0)</f>
        <v>0</v>
      </c>
      <c r="AK77" s="52">
        <f>IF(AND((Armeebogen!E63="Isengart"),(Armeebogen!C63="Krieger (0)")),(Armeebogen!A63),0)</f>
        <v>0</v>
      </c>
      <c r="AL77" s="52">
        <f>IF(AND((Armeebogen!E29="Kosaren von Umbar"),(Armeebogen!C29="Krieger (0)")),(Armeebogen!A29),0)</f>
        <v>0</v>
      </c>
      <c r="AM77" s="52">
        <f>IF(AND((Armeebogen!E63="Kosaren von Umbar"),(Armeebogen!C63="Krieger (0)")),(Armeebogen!A63),0)</f>
        <v>0</v>
      </c>
      <c r="AN77" s="52">
        <f>IF(AND((Armeebogen!E29="Mordor"),(Armeebogen!C29="Krieger (0)")),(Armeebogen!A29),0)</f>
        <v>0</v>
      </c>
      <c r="AO77" s="52">
        <f>IF(AND((Armeebogen!E29="Moria"),(Armeebogen!C29="Krieger (0)")),(Armeebogen!A29),0)</f>
        <v>0</v>
      </c>
      <c r="AP77" s="52">
        <f>IF(AND((Armeebogen!E29="Sharkas Abtrünnige"),(Armeebogen!C29="Krieger (0)")),(Armeebogen!A29),0)</f>
        <v>0</v>
      </c>
      <c r="AQ77" s="52">
        <f>IF(AND((Armeebogen!E29="Variags von Khand"),(Armeebogen!C29="Krieger (0)")),(Armeebogen!A29),0)</f>
        <v>0</v>
      </c>
      <c r="AR77" s="52">
        <f>IF(AND((Armeebogen!E29="Weit-Harad"),(Armeebogen!C29="Krieger (0)")),(Armeebogen!A29),0)</f>
        <v>0</v>
      </c>
      <c r="AS77" s="62">
        <f>IF(AND((Armeebogen!E29="Angriff auf Lothlorien"),(Armeebogen!C29="Krieger (0)")),(Armeebogen!A29),0)</f>
        <v>0</v>
      </c>
      <c r="AT77" s="62">
        <f>IF(AND((Armeebogen!E29="Cirith Ungol"),(Armeebogen!C29="Krieger (0)")),(Armeebogen!A29),0)</f>
        <v>0</v>
      </c>
      <c r="AU77" s="52">
        <f>IF(AND((Armeebogen!E29="Das schwarze Tor öffnet sich"),(Armeebogen!C29="Krieger (0)")),(Armeebogen!A29),0)</f>
        <v>0</v>
      </c>
      <c r="AV77" s="52">
        <f>IF(AND((Armeebogen!E29="Heer des Drachenkaisers"),(Armeebogen!C29="Krieger (0)")),(Armeebogen!A29),0)</f>
        <v>0</v>
      </c>
      <c r="AW77" s="62">
        <f>IF(AND((Armeebogen!E29="Die Armee Dunlands"),(Armeebogen!C29="Krieger (0)")),(Armeebogen!A29),0)</f>
        <v>0</v>
      </c>
      <c r="AX77" s="52">
        <v>0.0</v>
      </c>
      <c r="AY77" s="52">
        <f>IF(AND((Armeebogen!E29="Die Strolche des Bosses"),(Armeebogen!C29="Krieger (0)")),(Armeebogen!A29),0)</f>
        <v>0</v>
      </c>
      <c r="AZ77" s="52">
        <f>IF(AND((Armeebogen!E29="Die Tiefen von Moria"),(Armeebogen!C29="Krieger (0)")),(Armeebogen!A29),0)</f>
        <v>0</v>
      </c>
      <c r="BA77" s="62">
        <f>IF(AND((Armeebogen!E29="Die Wölfe Isengarts"),(Armeebogen!C29="Krieger (0)")),(Armeebogen!A29),0)</f>
        <v>0</v>
      </c>
      <c r="BB77" s="62">
        <f>IF(AND((Armeebogen!E29="Die Bösen Wesen des Düsterwaldes"),(Armeebogen!C29="Krieger (0)")),(Armeebogen!A29),0)</f>
        <v>0</v>
      </c>
      <c r="BC77" s="52">
        <f>IF(AND((Armeebogen!E29="Gothmogs Armee"),(Armeebogen!C29="Krieger (0)")),(Armeebogen!A29),0)</f>
        <v>0</v>
      </c>
      <c r="BD77" s="52">
        <f>IF(AND((Armeebogen!E29="Große Armee des Südens"),(Armeebogen!C29="Krieger (0)")),(Armeebogen!A29),0)</f>
        <v>0</v>
      </c>
      <c r="BE77" s="62">
        <f>IF(AND((Armeebogen!E29="Lurtz' Kundschafter"),(Armeebogen!C29="Krieger (0)")),(Armeebogen!A29),0)</f>
        <v>0</v>
      </c>
      <c r="BF77" s="52">
        <f>IF(AND((Armeebogen!E29="Sturm auf Helms Klamm"),(Armeebogen!C29="Krieger (0)")),(Armeebogen!A29),0)</f>
        <v>0</v>
      </c>
      <c r="BG77" s="62">
        <f>IF(AND((Armeebogen!E29="Ugluks Kundschafter"),(Armeebogen!C29="Krieger (0)")),(Armeebogen!A29),0)</f>
        <v>0</v>
      </c>
      <c r="BH77" s="62">
        <f>IF(AND((Armeebogen!E29="Helmswache"),(Armeebogen!C29="Krieger (0)")),(Armeebogen!A29),0)</f>
        <v>0</v>
      </c>
      <c r="BI77" s="45"/>
      <c r="BJ77" s="45"/>
      <c r="BK77" s="45"/>
      <c r="BL77" s="45"/>
      <c r="BM77" s="52">
        <f>IF(AND((Armeebogen!E29="Waldläufer von Ithilien"),(Armeebogen!C29="Krieger (0)")),(Armeebogen!A29),0)</f>
        <v>0</v>
      </c>
      <c r="BN77" s="45"/>
      <c r="BO77" s="45"/>
      <c r="BP77" s="45"/>
      <c r="BQ77" s="45"/>
      <c r="BR77" s="45"/>
      <c r="BS77" s="45"/>
      <c r="BT77" s="52"/>
    </row>
    <row r="78" ht="15.75" customHeight="1">
      <c r="B78" s="52">
        <f>IF(AND((Armeebogen!E30="Armee von See-Stadt"),(Armeebogen!C30="Krieger (0)")),(Armeebogen!A30),0)</f>
        <v>0</v>
      </c>
      <c r="C78" s="52">
        <f>IF(AND((Armeebogen!E30="Arnor"),(Armeebogen!C30="Krieger (0)")),(Armeebogen!A30),0)</f>
        <v>0</v>
      </c>
      <c r="D78" s="52">
        <f>IF(AND((Armeebogen!E30="Bruchtal"),(Armeebogen!C30="Krieger (0)")),(Armeebogen!A30),0)</f>
        <v>0</v>
      </c>
      <c r="E78" s="52">
        <f>IF(AND((Armeebogen!E30="Das Auenland"),(Armeebogen!C30="Krieger (0)")),(Armeebogen!A30),0)</f>
        <v>0</v>
      </c>
      <c r="F78" s="52">
        <f>IF(AND((Armeebogen!E30="Das Königreich von Kazad-dûm"),(Armeebogen!C30="Krieger (0)")),(Armeebogen!A30),0)</f>
        <v>0</v>
      </c>
      <c r="G78" s="52">
        <f>IF(AND((Armeebogen!E30="Die Lehen"),(Armeebogen!C30="Krieger (0)")),(Armeebogen!A30),0)</f>
        <v>0</v>
      </c>
      <c r="H78" s="51">
        <f>IF(AND((Armeebogen!E30="Der wiedereroberte Erebor"),(Armeebogen!C30="Krieger (0)")),(Armeebogen!A30),0)</f>
        <v>0</v>
      </c>
      <c r="I78" s="52">
        <f>IF(AND((Armeebogen!E30="Die Eisenberge"),(Armeebogen!C30="Krieger (0)")),(Armeebogen!A30),0)</f>
        <v>0</v>
      </c>
      <c r="J78" s="51">
        <f>IF(AND((Armeebogen!E30="Garnision von Thal"),(Armeebogen!E30="Krieger (0)")),(Armeebogen!C30),0)</f>
        <v>0</v>
      </c>
      <c r="K78" s="52">
        <f>IF(AND((Armeebogen!E30="Lothlórien"),(Armeebogen!C30="Krieger (0)")),(Armeebogen!A30),0)</f>
        <v>0</v>
      </c>
      <c r="L78" s="52">
        <f>IF(AND((Armeebogen!E30="Minas Tirith"),(Armeebogen!C30="Krieger (0)")),(Armeebogen!A30),0)</f>
        <v>0</v>
      </c>
      <c r="M78" s="52">
        <f>IF(AND((Armeebogen!E30="Númenor"),(Armeebogen!C30="Krieger (0)")),(Armeebogen!A30),0)</f>
        <v>0</v>
      </c>
      <c r="N78" s="52">
        <f>IF(AND((Armeebogen!G30="Rohan:"),(Armeebogen!E30="Krieger (0)")),(Armeebogen!C30),0)</f>
        <v>0</v>
      </c>
      <c r="O78" s="52">
        <f>IF(AND((Armeebogen!E30="Thranduils Hallen"),(Armeebogen!C30="Krieger (0)")),(Armeebogen!A30),0)</f>
        <v>0</v>
      </c>
      <c r="P78" s="45">
        <f>IF(AND((Armeebogen!E30="Überlebende von See-Stadt"),(Armeebogen!C30="Krieger (0)")),(Armeebogen!A30),0)</f>
        <v>0</v>
      </c>
      <c r="Q78" s="62">
        <f>IF(AND((Armeebogen!E30="Die Armee von Thal"),(Armeebogen!C30="Krieger (0)")),(Armeebogen!A30),0)</f>
        <v>0</v>
      </c>
      <c r="R78" s="62">
        <f>IF(AND((Armeebogen!E30="Die Beornings"),(Armeebogen!C30="Krieger (0)")),(Armeebogen!A30),0)</f>
        <v>0</v>
      </c>
      <c r="S78" s="52">
        <f>IF(AND((Armeebogen!E30="Die Menschen des Westens"),(Armeebogen!C30="Krieger (0)")),(Armeebogen!A30),0)</f>
        <v>0</v>
      </c>
      <c r="T78" s="62">
        <f>IF(AND((Armeebogen!E30="Eomers Reiter"),(Armeebogen!C30="Krieger (0)")),(Armeebogen!A30),0)</f>
        <v>0</v>
      </c>
      <c r="U78" s="62">
        <f>IF(AND((Armeebogen!E30="Pfade des Druaden"),(Armeebogen!C30="Krieger (0)")),(Armeebogen!A30),0)</f>
        <v>0</v>
      </c>
      <c r="V78" s="62">
        <f>IF(AND((Armeebogen!E30="Theodens Reiter"),(Armeebogen!C30="Krieger (0)")),(Armeebogen!A30),0)</f>
        <v>0</v>
      </c>
      <c r="W78" s="62">
        <f>IF(AND((Armeebogen!E30="Theodreds Wache"),(Armeebogen!C30="Krieger (0)")),(Armeebogen!A30),0)</f>
        <v>0</v>
      </c>
      <c r="X78" s="52">
        <f>IF(AND((Armeebogen!E30="Verteidiger des Auenlandes"),(Armeebogen!C30="Krieger (0)")),(Armeebogen!A30),0)</f>
        <v>0</v>
      </c>
      <c r="Y78" s="62"/>
      <c r="Z78" s="62">
        <f>IF(AND((Armeebogen!E30="Verteidiger der Erebors"),(Armeebogen!C30="Krieger (0)")),(Armeebogen!A30),0)</f>
        <v>0</v>
      </c>
      <c r="AA78" s="62">
        <f>IF(AND((Armeebogen!E30="Verteidiger von Helms Klamm"),(Armeebogen!C30="Krieger (0)")),(Armeebogen!A30),0)</f>
        <v>0</v>
      </c>
      <c r="AB78" s="62">
        <f>IF(AND((Armeebogen!E30="Waldläufer von Ithilien"),(Armeebogen!D30="Krieger (0)")),(Armeebogen!A30),0)</f>
        <v>0</v>
      </c>
      <c r="AC78" s="52">
        <f>IF(AND((Armeebogen!E30="Angmar"),(Armeebogen!C30="Krieger (0)")),(Armeebogen!A30),0)</f>
        <v>0</v>
      </c>
      <c r="AD78" s="52">
        <f>IF(AND((Armeebogen!E30="Azogs Jäger"),(Armeebogen!C30="Krieger (0)")),(Armeebogen!A30),0)</f>
        <v>0</v>
      </c>
      <c r="AE78" s="52">
        <f>IF(AND((Armeebogen!E30="Azogs Legion"),(Armeebogen!C30="Krieger (0)")),(Armeebogen!A30),0)</f>
        <v>0</v>
      </c>
      <c r="AF78" s="52">
        <f>IF(AND((Armeebogen!E30="Barad-dûr"),(Armeebogen!C30="Krieger (0)")),(Armeebogen!A30),0)</f>
        <v>0</v>
      </c>
      <c r="AG78" s="52">
        <f>IF(AND((Armeebogen!E30="Die Ostlinge"),(Armeebogen!C30="Krieger (0)")),(Armeebogen!A30),0)</f>
        <v>0</v>
      </c>
      <c r="AH78" s="52">
        <f>IF(AND((Armeebogen!E30="Die Schlangenhorde"),(Armeebogen!C30="Krieger (0)")),(Armeebogen!A30),0)</f>
        <v>0</v>
      </c>
      <c r="AI78" s="62">
        <f>IF(AND((Armeebogen!E30="Dunkle Mächte von Dol Guldur"),(Armeebogen!C30="Krieger (0)")),(Armeebogen!A30),0)</f>
        <v>0</v>
      </c>
      <c r="AJ78" s="52">
        <f>IF(AND((Armeebogen!E30="Isengart"),(Armeebogen!C30="Krieger (0)")),(Armeebogen!A30),0)</f>
        <v>0</v>
      </c>
      <c r="AK78" s="52">
        <f>IF(AND((Armeebogen!E64="Isengart"),(Armeebogen!C64="Krieger (0)")),(Armeebogen!A64),0)</f>
        <v>0</v>
      </c>
      <c r="AL78" s="52">
        <f>IF(AND((Armeebogen!E30="Kosaren von Umbar"),(Armeebogen!C30="Krieger (0)")),(Armeebogen!A30),0)</f>
        <v>0</v>
      </c>
      <c r="AM78" s="52">
        <f>IF(AND((Armeebogen!E64="Kosaren von Umbar"),(Armeebogen!C64="Krieger (0)")),(Armeebogen!A64),0)</f>
        <v>0</v>
      </c>
      <c r="AN78" s="52">
        <f>IF(AND((Armeebogen!E30="Mordor"),(Armeebogen!C30="Krieger (0)")),(Armeebogen!A30),0)</f>
        <v>0</v>
      </c>
      <c r="AO78" s="52">
        <f>IF(AND((Armeebogen!E30="Moria"),(Armeebogen!C30="Krieger (0)")),(Armeebogen!A30),0)</f>
        <v>0</v>
      </c>
      <c r="AP78" s="52">
        <f>IF(AND((Armeebogen!E30="Sharkas Abtrünnige"),(Armeebogen!C30="Krieger (0)")),(Armeebogen!A30),0)</f>
        <v>0</v>
      </c>
      <c r="AQ78" s="52">
        <f>IF(AND((Armeebogen!E30="Variags von Khand"),(Armeebogen!C30="Krieger (0)")),(Armeebogen!A30),0)</f>
        <v>0</v>
      </c>
      <c r="AR78" s="52">
        <f>IF(AND((Armeebogen!E30="Weit-Harad"),(Armeebogen!C30="Krieger (0)")),(Armeebogen!A30),0)</f>
        <v>0</v>
      </c>
      <c r="AS78" s="62">
        <f>IF(AND((Armeebogen!E30="Angriff auf Lothlorien"),(Armeebogen!C30="Krieger (0)")),(Armeebogen!A30),0)</f>
        <v>0</v>
      </c>
      <c r="AT78" s="62">
        <f>IF(AND((Armeebogen!E30="Cirith Ungol"),(Armeebogen!C30="Krieger (0)")),(Armeebogen!A30),0)</f>
        <v>0</v>
      </c>
      <c r="AU78" s="52">
        <f>IF(AND((Armeebogen!E30="Das schwarze Tor öffnet sich"),(Armeebogen!C30="Krieger (0)")),(Armeebogen!A30),0)</f>
        <v>0</v>
      </c>
      <c r="AV78" s="52">
        <f>IF(AND((Armeebogen!E30="Heer des Drachenkaisers"),(Armeebogen!C30="Krieger (0)")),(Armeebogen!A30),0)</f>
        <v>0</v>
      </c>
      <c r="AW78" s="62">
        <f>IF(AND((Armeebogen!E30="Die Armee Dunlands"),(Armeebogen!C30="Krieger (0)")),(Armeebogen!A30),0)</f>
        <v>0</v>
      </c>
      <c r="AX78" s="52">
        <v>0.0</v>
      </c>
      <c r="AY78" s="52">
        <f>IF(AND((Armeebogen!E30="Die Strolche des Bosses"),(Armeebogen!C30="Krieger (0)")),(Armeebogen!A30),0)</f>
        <v>0</v>
      </c>
      <c r="AZ78" s="52">
        <f>IF(AND((Armeebogen!E30="Die Tiefen von Moria"),(Armeebogen!C30="Krieger (0)")),(Armeebogen!A30),0)</f>
        <v>0</v>
      </c>
      <c r="BA78" s="62">
        <f>IF(AND((Armeebogen!E30="Die Wölfe Isengarts"),(Armeebogen!C30="Krieger (0)")),(Armeebogen!A30),0)</f>
        <v>0</v>
      </c>
      <c r="BB78" s="62">
        <f>IF(AND((Armeebogen!E30="Die Bösen Wesen des Düsterwaldes"),(Armeebogen!C30="Krieger (0)")),(Armeebogen!A30),0)</f>
        <v>0</v>
      </c>
      <c r="BC78" s="52">
        <f>IF(AND((Armeebogen!E30="Gothmogs Armee"),(Armeebogen!C30="Krieger (0)")),(Armeebogen!A30),0)</f>
        <v>0</v>
      </c>
      <c r="BD78" s="52">
        <f>IF(AND((Armeebogen!E30="Große Armee des Südens"),(Armeebogen!C30="Krieger (0)")),(Armeebogen!A30),0)</f>
        <v>0</v>
      </c>
      <c r="BE78" s="62">
        <f>IF(AND((Armeebogen!E30="Lurtz' Kundschafter"),(Armeebogen!C30="Krieger (0)")),(Armeebogen!A30),0)</f>
        <v>0</v>
      </c>
      <c r="BF78" s="52">
        <f>IF(AND((Armeebogen!E30="Sturm auf Helms Klamm"),(Armeebogen!C30="Krieger (0)")),(Armeebogen!A30),0)</f>
        <v>0</v>
      </c>
      <c r="BG78" s="62">
        <f>IF(AND((Armeebogen!E30="Ugluks Kundschafter"),(Armeebogen!C30="Krieger (0)")),(Armeebogen!A30),0)</f>
        <v>0</v>
      </c>
      <c r="BH78" s="62">
        <f>IF(AND((Armeebogen!E30="Helmswache"),(Armeebogen!C30="Krieger (0)")),(Armeebogen!A30),0)</f>
        <v>0</v>
      </c>
      <c r="BI78" s="45"/>
      <c r="BJ78" s="45"/>
      <c r="BK78" s="45"/>
      <c r="BL78" s="45"/>
      <c r="BM78" s="52">
        <f>IF(AND((Armeebogen!E30="Waldläufer von Ithilien"),(Armeebogen!C30="Krieger (0)")),(Armeebogen!A30),0)</f>
        <v>0</v>
      </c>
      <c r="BN78" s="45"/>
      <c r="BO78" s="45"/>
      <c r="BP78" s="45"/>
      <c r="BQ78" s="45"/>
      <c r="BR78" s="45"/>
      <c r="BS78" s="45"/>
      <c r="BT78" s="52"/>
    </row>
    <row r="79" ht="15.75" customHeight="1">
      <c r="B79" s="52">
        <f>IF(AND((Armeebogen!E31="Armee von See-Stadt"),(Armeebogen!C31="Krieger (0)")),(Armeebogen!A31),0)</f>
        <v>0</v>
      </c>
      <c r="C79" s="52">
        <f>IF(AND((Armeebogen!E31="Arnor"),(Armeebogen!C31="Krieger (0)")),(Armeebogen!A31),0)</f>
        <v>0</v>
      </c>
      <c r="D79" s="52">
        <f>IF(AND((Armeebogen!E31="Bruchtal"),(Armeebogen!C31="Krieger (0)")),(Armeebogen!A31),0)</f>
        <v>0</v>
      </c>
      <c r="E79" s="52">
        <f>IF(AND((Armeebogen!E31="Das Auenland"),(Armeebogen!C31="Krieger (0)")),(Armeebogen!A31),0)</f>
        <v>0</v>
      </c>
      <c r="F79" s="52">
        <f>IF(AND((Armeebogen!E31="Das Königreich von Kazad-dûm"),(Armeebogen!C31="Krieger (0)")),(Armeebogen!A31),0)</f>
        <v>0</v>
      </c>
      <c r="G79" s="52">
        <f>IF(AND((Armeebogen!E31="Die Lehen"),(Armeebogen!C31="Krieger (0)")),(Armeebogen!A31),0)</f>
        <v>0</v>
      </c>
      <c r="H79" s="51">
        <f>IF(AND((Armeebogen!E31="Der wiedereroberte Erebor"),(Armeebogen!C31="Krieger (0)")),(Armeebogen!A31),0)</f>
        <v>0</v>
      </c>
      <c r="I79" s="52">
        <f>IF(AND((Armeebogen!E31="Die Eisenberge"),(Armeebogen!C31="Krieger (0)")),(Armeebogen!A31),0)</f>
        <v>0</v>
      </c>
      <c r="J79" s="51">
        <f>IF(AND((Armeebogen!E31="Garnision von Thal"),(Armeebogen!E31="Krieger (0)")),(Armeebogen!C31),0)</f>
        <v>0</v>
      </c>
      <c r="K79" s="52">
        <f>IF(AND((Armeebogen!E31="Lothlórien"),(Armeebogen!C31="Krieger (0)")),(Armeebogen!A31),0)</f>
        <v>0</v>
      </c>
      <c r="L79" s="52">
        <f>IF(AND((Armeebogen!E31="Minas Tirith"),(Armeebogen!C31="Krieger (0)")),(Armeebogen!A31),0)</f>
        <v>0</v>
      </c>
      <c r="M79" s="52">
        <f>IF(AND((Armeebogen!E31="Númenor"),(Armeebogen!C31="Krieger (0)")),(Armeebogen!A31),0)</f>
        <v>0</v>
      </c>
      <c r="N79" s="52">
        <f>IF(AND((Armeebogen!G31="Rohan:"),(Armeebogen!E31="Krieger (0)")),(Armeebogen!C31),0)</f>
        <v>0</v>
      </c>
      <c r="O79" s="52">
        <f>IF(AND((Armeebogen!E31="Thranduils Hallen"),(Armeebogen!C31="Krieger (0)")),(Armeebogen!A31),0)</f>
        <v>0</v>
      </c>
      <c r="P79" s="45">
        <f>IF(AND((Armeebogen!E31="Überlebende von See-Stadt"),(Armeebogen!C31="Krieger (0)")),(Armeebogen!A31),0)</f>
        <v>0</v>
      </c>
      <c r="Q79" s="62">
        <f>IF(AND((Armeebogen!E31="Die Armee von Thal"),(Armeebogen!C31="Krieger (0)")),(Armeebogen!A31),0)</f>
        <v>0</v>
      </c>
      <c r="R79" s="62">
        <f>IF(AND((Armeebogen!E31="Die Beornings"),(Armeebogen!C31="Krieger (0)")),(Armeebogen!A31),0)</f>
        <v>0</v>
      </c>
      <c r="S79" s="52">
        <f>IF(AND((Armeebogen!E31="Die Menschen des Westens"),(Armeebogen!C31="Krieger (0)")),(Armeebogen!A31),0)</f>
        <v>0</v>
      </c>
      <c r="T79" s="62">
        <f>IF(AND((Armeebogen!E31="Eomers Reiter"),(Armeebogen!C31="Krieger (0)")),(Armeebogen!A31),0)</f>
        <v>0</v>
      </c>
      <c r="U79" s="62">
        <f>IF(AND((Armeebogen!E31="Pfade des Druaden"),(Armeebogen!C31="Krieger (0)")),(Armeebogen!A31),0)</f>
        <v>0</v>
      </c>
      <c r="V79" s="62">
        <f>IF(AND((Armeebogen!E31="Theodens Reiter"),(Armeebogen!C31="Krieger (0)")),(Armeebogen!A31),0)</f>
        <v>0</v>
      </c>
      <c r="W79" s="62">
        <f>IF(AND((Armeebogen!E31="Theodreds Wache"),(Armeebogen!C31="Krieger (0)")),(Armeebogen!A31),0)</f>
        <v>0</v>
      </c>
      <c r="X79" s="52">
        <f>IF(AND((Armeebogen!E31="Verteidiger des Auenlandes"),(Armeebogen!C31="Krieger (0)")),(Armeebogen!A31),0)</f>
        <v>0</v>
      </c>
      <c r="Y79" s="62"/>
      <c r="Z79" s="62">
        <f>IF(AND((Armeebogen!E31="Verteidiger der Erebors"),(Armeebogen!C31="Krieger (0)")),(Armeebogen!A31),0)</f>
        <v>0</v>
      </c>
      <c r="AA79" s="62">
        <f>IF(AND((Armeebogen!E31="Verteidiger von Helms Klamm"),(Armeebogen!C31="Krieger (0)")),(Armeebogen!A31),0)</f>
        <v>0</v>
      </c>
      <c r="AB79" s="62">
        <f>IF(AND((Armeebogen!E31="Waldläufer von Ithilien"),(Armeebogen!D31="Krieger (0)")),(Armeebogen!A31),0)</f>
        <v>0</v>
      </c>
      <c r="AC79" s="52">
        <f>IF(AND((Armeebogen!E31="Angmar"),(Armeebogen!C31="Krieger (0)")),(Armeebogen!A31),0)</f>
        <v>0</v>
      </c>
      <c r="AD79" s="52">
        <f>IF(AND((Armeebogen!E31="Azogs Jäger"),(Armeebogen!C31="Krieger (0)")),(Armeebogen!A31),0)</f>
        <v>0</v>
      </c>
      <c r="AE79" s="52">
        <f>IF(AND((Armeebogen!E31="Azogs Legion"),(Armeebogen!C31="Krieger (0)")),(Armeebogen!A31),0)</f>
        <v>0</v>
      </c>
      <c r="AF79" s="52">
        <f>IF(AND((Armeebogen!E31="Barad-dûr"),(Armeebogen!C31="Krieger (0)")),(Armeebogen!A31),0)</f>
        <v>0</v>
      </c>
      <c r="AG79" s="52">
        <f>IF(AND((Armeebogen!E31="Die Ostlinge"),(Armeebogen!C31="Krieger (0)")),(Armeebogen!A31),0)</f>
        <v>0</v>
      </c>
      <c r="AH79" s="52">
        <f>IF(AND((Armeebogen!E31="Die Schlangenhorde"),(Armeebogen!C31="Krieger (0)")),(Armeebogen!A31),0)</f>
        <v>0</v>
      </c>
      <c r="AI79" s="62">
        <f>IF(AND((Armeebogen!E31="Dunkle Mächte von Dol Guldur"),(Armeebogen!C31="Krieger (0)")),(Armeebogen!A31),0)</f>
        <v>0</v>
      </c>
      <c r="AJ79" s="52">
        <f>IF(AND((Armeebogen!E31="Isengart"),(Armeebogen!C31="Krieger (0)")),(Armeebogen!A31),0)</f>
        <v>0</v>
      </c>
      <c r="AK79" s="52">
        <f>IF(AND((Armeebogen!E65="Isengart"),(Armeebogen!C65="Krieger (0)")),(Armeebogen!A65),0)</f>
        <v>0</v>
      </c>
      <c r="AL79" s="52">
        <f>IF(AND((Armeebogen!E31="Kosaren von Umbar"),(Armeebogen!C31="Krieger (0)")),(Armeebogen!A31),0)</f>
        <v>0</v>
      </c>
      <c r="AM79" s="52">
        <f>IF(AND((Armeebogen!E65="Kosaren von Umbar"),(Armeebogen!C65="Krieger (0)")),(Armeebogen!A65),0)</f>
        <v>0</v>
      </c>
      <c r="AN79" s="52">
        <f>IF(AND((Armeebogen!E31="Mordor"),(Armeebogen!C31="Krieger (0)")),(Armeebogen!A31),0)</f>
        <v>0</v>
      </c>
      <c r="AO79" s="52">
        <f>IF(AND((Armeebogen!E31="Moria"),(Armeebogen!C31="Krieger (0)")),(Armeebogen!A31),0)</f>
        <v>0</v>
      </c>
      <c r="AP79" s="52">
        <f>IF(AND((Armeebogen!E31="Sharkas Abtrünnige"),(Armeebogen!C31="Krieger (0)")),(Armeebogen!A31),0)</f>
        <v>0</v>
      </c>
      <c r="AQ79" s="52">
        <f>IF(AND((Armeebogen!E31="Variags von Khand"),(Armeebogen!C31="Krieger (0)")),(Armeebogen!A31),0)</f>
        <v>0</v>
      </c>
      <c r="AR79" s="52">
        <f>IF(AND((Armeebogen!E31="Weit-Harad"),(Armeebogen!C31="Krieger (0)")),(Armeebogen!A31),0)</f>
        <v>0</v>
      </c>
      <c r="AS79" s="62">
        <f>IF(AND((Armeebogen!E31="Angriff auf Lothlorien"),(Armeebogen!C31="Krieger (0)")),(Armeebogen!A31),0)</f>
        <v>0</v>
      </c>
      <c r="AT79" s="62">
        <f>IF(AND((Armeebogen!E31="Cirith Ungol"),(Armeebogen!C31="Krieger (0)")),(Armeebogen!A31),0)</f>
        <v>0</v>
      </c>
      <c r="AU79" s="52">
        <f>IF(AND((Armeebogen!E31="Das schwarze Tor öffnet sich"),(Armeebogen!C31="Krieger (0)")),(Armeebogen!A31),0)</f>
        <v>0</v>
      </c>
      <c r="AV79" s="52">
        <f>IF(AND((Armeebogen!E31="Heer des Drachenkaisers"),(Armeebogen!C31="Krieger (0)")),(Armeebogen!A31),0)</f>
        <v>0</v>
      </c>
      <c r="AW79" s="62">
        <f>IF(AND((Armeebogen!E31="Die Armee Dunlands"),(Armeebogen!C31="Krieger (0)")),(Armeebogen!A31),0)</f>
        <v>0</v>
      </c>
      <c r="AX79" s="52">
        <v>0.0</v>
      </c>
      <c r="AY79" s="52">
        <f>IF(AND((Armeebogen!E31="Die Strolche des Bosses"),(Armeebogen!C31="Krieger (0)")),(Armeebogen!A31),0)</f>
        <v>0</v>
      </c>
      <c r="AZ79" s="52">
        <f>IF(AND((Armeebogen!E31="Die Tiefen von Moria"),(Armeebogen!C31="Krieger (0)")),(Armeebogen!A31),0)</f>
        <v>0</v>
      </c>
      <c r="BA79" s="62">
        <f>IF(AND((Armeebogen!E31="Die Wölfe Isengarts"),(Armeebogen!C31="Krieger (0)")),(Armeebogen!A31),0)</f>
        <v>0</v>
      </c>
      <c r="BB79" s="62">
        <f>IF(AND((Armeebogen!E31="Die Bösen Wesen des Düsterwaldes"),(Armeebogen!C31="Krieger (0)")),(Armeebogen!A31),0)</f>
        <v>0</v>
      </c>
      <c r="BC79" s="52">
        <f>IF(AND((Armeebogen!E31="Gothmogs Armee"),(Armeebogen!C31="Krieger (0)")),(Armeebogen!A31),0)</f>
        <v>0</v>
      </c>
      <c r="BD79" s="52">
        <f>IF(AND((Armeebogen!E31="Große Armee des Südens"),(Armeebogen!C31="Krieger (0)")),(Armeebogen!A31),0)</f>
        <v>0</v>
      </c>
      <c r="BE79" s="62">
        <f>IF(AND((Armeebogen!E31="Lurtz' Kundschafter"),(Armeebogen!C31="Krieger (0)")),(Armeebogen!A31),0)</f>
        <v>0</v>
      </c>
      <c r="BF79" s="52">
        <f>IF(AND((Armeebogen!E31="Sturm auf Helms Klamm"),(Armeebogen!C31="Krieger (0)")),(Armeebogen!A31),0)</f>
        <v>0</v>
      </c>
      <c r="BG79" s="62">
        <f>IF(AND((Armeebogen!E31="Ugluks Kundschafter"),(Armeebogen!C31="Krieger (0)")),(Armeebogen!A31),0)</f>
        <v>0</v>
      </c>
      <c r="BH79" s="62">
        <f>IF(AND((Armeebogen!E31="Helmswache"),(Armeebogen!C31="Krieger (0)")),(Armeebogen!A31),0)</f>
        <v>0</v>
      </c>
      <c r="BI79" s="45"/>
      <c r="BJ79" s="45"/>
      <c r="BK79" s="45"/>
      <c r="BL79" s="45"/>
      <c r="BM79" s="52">
        <f>IF(AND((Armeebogen!E31="Waldläufer von Ithilien"),(Armeebogen!C31="Krieger (0)")),(Armeebogen!A31),0)</f>
        <v>0</v>
      </c>
      <c r="BN79" s="45"/>
      <c r="BO79" s="45"/>
      <c r="BP79" s="45"/>
      <c r="BQ79" s="45"/>
      <c r="BR79" s="45"/>
      <c r="BS79" s="45"/>
      <c r="BT79" s="52"/>
    </row>
    <row r="80" ht="15.75" customHeight="1">
      <c r="B80" s="52">
        <f>IF(AND((Armeebogen!E32="Armee von See-Stadt"),(Armeebogen!C32="Krieger (0)")),(Armeebogen!A32),0)</f>
        <v>0</v>
      </c>
      <c r="C80" s="52">
        <f>IF(AND((Armeebogen!E32="Arnor"),(Armeebogen!C32="Krieger (0)")),(Armeebogen!A32),0)</f>
        <v>0</v>
      </c>
      <c r="D80" s="52">
        <f>IF(AND((Armeebogen!E32="Bruchtal"),(Armeebogen!C32="Krieger (0)")),(Armeebogen!A32),0)</f>
        <v>0</v>
      </c>
      <c r="E80" s="52">
        <f>IF(AND((Armeebogen!E32="Das Auenland"),(Armeebogen!C32="Krieger (0)")),(Armeebogen!A32),0)</f>
        <v>0</v>
      </c>
      <c r="F80" s="52">
        <f>IF(AND((Armeebogen!E32="Das Königreich von Kazad-dûm"),(Armeebogen!C32="Krieger (0)")),(Armeebogen!A32),0)</f>
        <v>0</v>
      </c>
      <c r="G80" s="52">
        <f>IF(AND((Armeebogen!E32="Die Lehen"),(Armeebogen!C32="Krieger (0)")),(Armeebogen!A32),0)</f>
        <v>0</v>
      </c>
      <c r="H80" s="51">
        <f>IF(AND((Armeebogen!E32="Der wiedereroberte Erebor"),(Armeebogen!C32="Krieger (0)")),(Armeebogen!A32),0)</f>
        <v>0</v>
      </c>
      <c r="I80" s="52">
        <f>IF(AND((Armeebogen!E32="Die Eisenberge"),(Armeebogen!C32="Krieger (0)")),(Armeebogen!A32),0)</f>
        <v>0</v>
      </c>
      <c r="J80" s="51">
        <f>IF(AND((Armeebogen!E32="Garnision von Thal"),(Armeebogen!E32="Krieger (0)")),(Armeebogen!C32),0)</f>
        <v>0</v>
      </c>
      <c r="K80" s="52">
        <f>IF(AND((Armeebogen!E32="Lothlórien"),(Armeebogen!C32="Krieger (0)")),(Armeebogen!A32),0)</f>
        <v>0</v>
      </c>
      <c r="L80" s="52">
        <f>IF(AND((Armeebogen!E32="Minas Tirith"),(Armeebogen!C32="Krieger (0)")),(Armeebogen!A32),0)</f>
        <v>0</v>
      </c>
      <c r="M80" s="52">
        <f>IF(AND((Armeebogen!E32="Númenor"),(Armeebogen!C32="Krieger (0)")),(Armeebogen!A32),0)</f>
        <v>0</v>
      </c>
      <c r="N80" s="52">
        <f>IF(AND((Armeebogen!G32="Rohan:"),(Armeebogen!E32="Krieger (0)")),(Armeebogen!C32),0)</f>
        <v>0</v>
      </c>
      <c r="O80" s="52">
        <f>IF(AND((Armeebogen!E32="Thranduils Hallen"),(Armeebogen!C32="Krieger (0)")),(Armeebogen!A32),0)</f>
        <v>0</v>
      </c>
      <c r="P80" s="45">
        <f>IF(AND((Armeebogen!E32="Überlebende von See-Stadt"),(Armeebogen!C32="Krieger (0)")),(Armeebogen!A32),0)</f>
        <v>0</v>
      </c>
      <c r="Q80" s="62">
        <f>IF(AND((Armeebogen!E32="Die Armee von Thal"),(Armeebogen!C32="Krieger (0)")),(Armeebogen!A32),0)</f>
        <v>0</v>
      </c>
      <c r="R80" s="62">
        <f>IF(AND((Armeebogen!E32="Die Beornings"),(Armeebogen!C32="Krieger (0)")),(Armeebogen!A32),0)</f>
        <v>0</v>
      </c>
      <c r="S80" s="52">
        <f>IF(AND((Armeebogen!E32="Die Menschen des Westens"),(Armeebogen!C32="Krieger (0)")),(Armeebogen!A32),0)</f>
        <v>0</v>
      </c>
      <c r="T80" s="62">
        <f>IF(AND((Armeebogen!E32="Eomers Reiter"),(Armeebogen!C32="Krieger (0)")),(Armeebogen!A32),0)</f>
        <v>0</v>
      </c>
      <c r="U80" s="62">
        <f>IF(AND((Armeebogen!E32="Pfade des Druaden"),(Armeebogen!C32="Krieger (0)")),(Armeebogen!A32),0)</f>
        <v>0</v>
      </c>
      <c r="V80" s="62">
        <f>IF(AND((Armeebogen!E32="Theodens Reiter"),(Armeebogen!C32="Krieger (0)")),(Armeebogen!A32),0)</f>
        <v>0</v>
      </c>
      <c r="W80" s="62">
        <f>IF(AND((Armeebogen!E32="Theodreds Wache"),(Armeebogen!C32="Krieger (0)")),(Armeebogen!A32),0)</f>
        <v>0</v>
      </c>
      <c r="X80" s="52">
        <f>IF(AND((Armeebogen!E32="Verteidiger des Auenlandes"),(Armeebogen!C32="Krieger (0)")),(Armeebogen!A32),0)</f>
        <v>0</v>
      </c>
      <c r="Y80" s="62"/>
      <c r="Z80" s="62">
        <f>IF(AND((Armeebogen!E32="Verteidiger der Erebors"),(Armeebogen!C32="Krieger (0)")),(Armeebogen!A32),0)</f>
        <v>0</v>
      </c>
      <c r="AA80" s="62">
        <f>IF(AND((Armeebogen!E32="Verteidiger von Helms Klamm"),(Armeebogen!C32="Krieger (0)")),(Armeebogen!A32),0)</f>
        <v>0</v>
      </c>
      <c r="AB80" s="62">
        <f>IF(AND((Armeebogen!E32="Waldläufer von Ithilien"),(Armeebogen!D32="Krieger (0)")),(Armeebogen!A32),0)</f>
        <v>0</v>
      </c>
      <c r="AC80" s="52">
        <f>IF(AND((Armeebogen!E32="Angmar"),(Armeebogen!C32="Krieger (0)")),(Armeebogen!A32),0)</f>
        <v>0</v>
      </c>
      <c r="AD80" s="52">
        <f>IF(AND((Armeebogen!E32="Azogs Jäger"),(Armeebogen!C32="Krieger (0)")),(Armeebogen!A32),0)</f>
        <v>0</v>
      </c>
      <c r="AE80" s="52">
        <f>IF(AND((Armeebogen!E32="Azogs Legion"),(Armeebogen!C32="Krieger (0)")),(Armeebogen!A32),0)</f>
        <v>0</v>
      </c>
      <c r="AF80" s="52">
        <f>IF(AND((Armeebogen!E32="Barad-dûr"),(Armeebogen!C32="Krieger (0)")),(Armeebogen!A32),0)</f>
        <v>0</v>
      </c>
      <c r="AG80" s="52">
        <f>IF(AND((Armeebogen!E32="Die Ostlinge"),(Armeebogen!C32="Krieger (0)")),(Armeebogen!A32),0)</f>
        <v>0</v>
      </c>
      <c r="AH80" s="52">
        <f>IF(AND((Armeebogen!E32="Die Schlangenhorde"),(Armeebogen!C32="Krieger (0)")),(Armeebogen!A32),0)</f>
        <v>0</v>
      </c>
      <c r="AI80" s="62">
        <f>IF(AND((Armeebogen!E32="Dunkle Mächte von Dol Guldur"),(Armeebogen!C32="Krieger (0)")),(Armeebogen!A32),0)</f>
        <v>0</v>
      </c>
      <c r="AJ80" s="52">
        <f>IF(AND((Armeebogen!E32="Isengart"),(Armeebogen!C32="Krieger (0)")),(Armeebogen!A32),0)</f>
        <v>0</v>
      </c>
      <c r="AK80" s="52">
        <f>IF(AND((Armeebogen!E66="Isengart"),(Armeebogen!C66="Krieger (0)")),(Armeebogen!A66),0)</f>
        <v>0</v>
      </c>
      <c r="AL80" s="52">
        <f>IF(AND((Armeebogen!E32="Kosaren von Umbar"),(Armeebogen!C32="Krieger (0)")),(Armeebogen!A32),0)</f>
        <v>0</v>
      </c>
      <c r="AM80" s="52">
        <f>IF(AND((Armeebogen!E66="Kosaren von Umbar"),(Armeebogen!C66="Krieger (0)")),(Armeebogen!A66),0)</f>
        <v>0</v>
      </c>
      <c r="AN80" s="52">
        <f>IF(AND((Armeebogen!E32="Mordor"),(Armeebogen!C32="Krieger (0)")),(Armeebogen!A32),0)</f>
        <v>0</v>
      </c>
      <c r="AO80" s="52">
        <f>IF(AND((Armeebogen!E32="Moria"),(Armeebogen!C32="Krieger (0)")),(Armeebogen!A32),0)</f>
        <v>0</v>
      </c>
      <c r="AP80" s="52">
        <f>IF(AND((Armeebogen!E32="Sharkas Abtrünnige"),(Armeebogen!C32="Krieger (0)")),(Armeebogen!A32),0)</f>
        <v>0</v>
      </c>
      <c r="AQ80" s="52">
        <f>IF(AND((Armeebogen!E32="Variags von Khand"),(Armeebogen!C32="Krieger (0)")),(Armeebogen!A32),0)</f>
        <v>0</v>
      </c>
      <c r="AR80" s="52">
        <f>IF(AND((Armeebogen!E32="Weit-Harad"),(Armeebogen!C32="Krieger (0)")),(Armeebogen!A32),0)</f>
        <v>0</v>
      </c>
      <c r="AS80" s="62">
        <f>IF(AND((Armeebogen!E32="Angriff auf Lothlorien"),(Armeebogen!C32="Krieger (0)")),(Armeebogen!A32),0)</f>
        <v>0</v>
      </c>
      <c r="AT80" s="62">
        <f>IF(AND((Armeebogen!E32="Cirith Ungol"),(Armeebogen!C32="Krieger (0)")),(Armeebogen!A32),0)</f>
        <v>0</v>
      </c>
      <c r="AU80" s="52">
        <f>IF(AND((Armeebogen!E32="Das schwarze Tor öffnet sich"),(Armeebogen!C32="Krieger (0)")),(Armeebogen!A32),0)</f>
        <v>0</v>
      </c>
      <c r="AV80" s="52">
        <f>IF(AND((Armeebogen!E32="Heer des Drachenkaisers"),(Armeebogen!C32="Krieger (0)")),(Armeebogen!A32),0)</f>
        <v>0</v>
      </c>
      <c r="AW80" s="62">
        <f>IF(AND((Armeebogen!E32="Die Armee Dunlands"),(Armeebogen!C32="Krieger (0)")),(Armeebogen!A32),0)</f>
        <v>0</v>
      </c>
      <c r="AX80" s="52">
        <v>0.0</v>
      </c>
      <c r="AY80" s="52">
        <f>IF(AND((Armeebogen!E32="Die Strolche des Bosses"),(Armeebogen!C32="Krieger (0)")),(Armeebogen!A32),0)</f>
        <v>0</v>
      </c>
      <c r="AZ80" s="52">
        <f>IF(AND((Armeebogen!E32="Die Tiefen von Moria"),(Armeebogen!C32="Krieger (0)")),(Armeebogen!A32),0)</f>
        <v>0</v>
      </c>
      <c r="BA80" s="62">
        <f>IF(AND((Armeebogen!E32="Die Wölfe Isengarts"),(Armeebogen!C32="Krieger (0)")),(Armeebogen!A32),0)</f>
        <v>0</v>
      </c>
      <c r="BB80" s="62">
        <f>IF(AND((Armeebogen!E32="Die Bösen Wesen des Düsterwaldes"),(Armeebogen!C32="Krieger (0)")),(Armeebogen!A32),0)</f>
        <v>0</v>
      </c>
      <c r="BC80" s="52">
        <f>IF(AND((Armeebogen!E32="Gothmogs Armee"),(Armeebogen!C32="Krieger (0)")),(Armeebogen!A32),0)</f>
        <v>0</v>
      </c>
      <c r="BD80" s="52">
        <f>IF(AND((Armeebogen!E32="Große Armee des Südens"),(Armeebogen!C32="Krieger (0)")),(Armeebogen!A32),0)</f>
        <v>0</v>
      </c>
      <c r="BE80" s="62">
        <f>IF(AND((Armeebogen!E32="Lurtz' Kundschafter"),(Armeebogen!C32="Krieger (0)")),(Armeebogen!A32),0)</f>
        <v>0</v>
      </c>
      <c r="BF80" s="52">
        <f>IF(AND((Armeebogen!E32="Sturm auf Helms Klamm"),(Armeebogen!C32="Krieger (0)")),(Armeebogen!A32),0)</f>
        <v>0</v>
      </c>
      <c r="BG80" s="62">
        <f>IF(AND((Armeebogen!E32="Ugluks Kundschafter"),(Armeebogen!C32="Krieger (0)")),(Armeebogen!A32),0)</f>
        <v>0</v>
      </c>
      <c r="BH80" s="62">
        <f>IF(AND((Armeebogen!E32="Helmswache"),(Armeebogen!C32="Krieger (0)")),(Armeebogen!A32),0)</f>
        <v>0</v>
      </c>
      <c r="BI80" s="45"/>
      <c r="BJ80" s="45"/>
      <c r="BK80" s="45"/>
      <c r="BL80" s="45"/>
      <c r="BM80" s="52">
        <f>IF(AND((Armeebogen!E32="Waldläufer von Ithilien"),(Armeebogen!C32="Krieger (0)")),(Armeebogen!A32),0)</f>
        <v>0</v>
      </c>
      <c r="BN80" s="45"/>
      <c r="BO80" s="45"/>
      <c r="BP80" s="45"/>
      <c r="BQ80" s="45"/>
      <c r="BR80" s="45"/>
      <c r="BS80" s="45"/>
      <c r="BT80" s="52"/>
    </row>
    <row r="81" ht="15.75" customHeight="1">
      <c r="B81" s="52">
        <f>IF(AND((Armeebogen!E33="Armee von See-Stadt"),(Armeebogen!C33="Krieger (0)")),(Armeebogen!A33),0)</f>
        <v>0</v>
      </c>
      <c r="C81" s="52">
        <f>IF(AND((Armeebogen!E33="Arnor"),(Armeebogen!C33="Krieger (0)")),(Armeebogen!A33),0)</f>
        <v>0</v>
      </c>
      <c r="D81" s="52">
        <f>IF(AND((Armeebogen!E33="Bruchtal"),(Armeebogen!C33="Krieger (0)")),(Armeebogen!A33),0)</f>
        <v>0</v>
      </c>
      <c r="E81" s="52">
        <f>IF(AND((Armeebogen!E33="Das Auenland"),(Armeebogen!C33="Krieger (0)")),(Armeebogen!A33),0)</f>
        <v>0</v>
      </c>
      <c r="F81" s="52">
        <f>IF(AND((Armeebogen!E33="Das Königreich von Kazad-dûm"),(Armeebogen!C33="Krieger (0)")),(Armeebogen!A33),0)</f>
        <v>0</v>
      </c>
      <c r="G81" s="52">
        <f>IF(AND((Armeebogen!E33="Die Lehen"),(Armeebogen!C33="Krieger (0)")),(Armeebogen!A33),0)</f>
        <v>0</v>
      </c>
      <c r="H81" s="51">
        <f>IF(AND((Armeebogen!E33="Der wiedereroberte Erebor"),(Armeebogen!C33="Krieger (0)")),(Armeebogen!A33),0)</f>
        <v>0</v>
      </c>
      <c r="I81" s="52">
        <f>IF(AND((Armeebogen!E33="Die Eisenberge"),(Armeebogen!C33="Krieger (0)")),(Armeebogen!A33),0)</f>
        <v>0</v>
      </c>
      <c r="J81" s="51">
        <f>IF(AND((Armeebogen!E33="Garnision von Thal"),(Armeebogen!E33="Krieger (0)")),(Armeebogen!C33),0)</f>
        <v>0</v>
      </c>
      <c r="K81" s="52">
        <f>IF(AND((Armeebogen!E33="Lothlórien"),(Armeebogen!C33="Krieger (0)")),(Armeebogen!A33),0)</f>
        <v>0</v>
      </c>
      <c r="L81" s="52">
        <f>IF(AND((Armeebogen!E33="Minas Tirith"),(Armeebogen!C33="Krieger (0)")),(Armeebogen!A33),0)</f>
        <v>0</v>
      </c>
      <c r="M81" s="52">
        <f>IF(AND((Armeebogen!E33="Númenor"),(Armeebogen!C33="Krieger (0)")),(Armeebogen!A33),0)</f>
        <v>0</v>
      </c>
      <c r="N81" s="52">
        <f>IF(AND((Armeebogen!G33="Rohan:"),(Armeebogen!E33="Krieger (0)")),(Armeebogen!C33),0)</f>
        <v>0</v>
      </c>
      <c r="O81" s="52">
        <f>IF(AND((Armeebogen!E33="Thranduils Hallen"),(Armeebogen!C33="Krieger (0)")),(Armeebogen!A33),0)</f>
        <v>0</v>
      </c>
      <c r="P81" s="45">
        <f>IF(AND((Armeebogen!E33="Überlebende von See-Stadt"),(Armeebogen!C33="Krieger (0)")),(Armeebogen!A33),0)</f>
        <v>0</v>
      </c>
      <c r="Q81" s="62">
        <f>IF(AND((Armeebogen!E33="Die Armee von Thal"),(Armeebogen!C33="Krieger (0)")),(Armeebogen!A33),0)</f>
        <v>0</v>
      </c>
      <c r="R81" s="62">
        <f>IF(AND((Armeebogen!E33="Die Beornings"),(Armeebogen!C33="Krieger (0)")),(Armeebogen!A33),0)</f>
        <v>0</v>
      </c>
      <c r="S81" s="52">
        <f>IF(AND((Armeebogen!E33="Die Menschen des Westens"),(Armeebogen!C33="Krieger (0)")),(Armeebogen!A33),0)</f>
        <v>0</v>
      </c>
      <c r="T81" s="62">
        <f>IF(AND((Armeebogen!E33="Eomers Reiter"),(Armeebogen!C33="Krieger (0)")),(Armeebogen!A33),0)</f>
        <v>0</v>
      </c>
      <c r="U81" s="62">
        <f>IF(AND((Armeebogen!E33="Pfade des Druaden"),(Armeebogen!C33="Krieger (0)")),(Armeebogen!A33),0)</f>
        <v>0</v>
      </c>
      <c r="V81" s="62">
        <f>IF(AND((Armeebogen!E33="Theodens Reiter"),(Armeebogen!C33="Krieger (0)")),(Armeebogen!A33),0)</f>
        <v>0</v>
      </c>
      <c r="W81" s="62">
        <f>IF(AND((Armeebogen!E33="Theodreds Wache"),(Armeebogen!C33="Krieger (0)")),(Armeebogen!A33),0)</f>
        <v>0</v>
      </c>
      <c r="X81" s="52">
        <f>IF(AND((Armeebogen!E33="Verteidiger des Auenlandes"),(Armeebogen!C33="Krieger (0)")),(Armeebogen!A33),0)</f>
        <v>0</v>
      </c>
      <c r="Y81" s="62"/>
      <c r="Z81" s="62">
        <f>IF(AND((Armeebogen!E33="Verteidiger der Erebors"),(Armeebogen!C33="Krieger (0)")),(Armeebogen!A33),0)</f>
        <v>0</v>
      </c>
      <c r="AA81" s="62">
        <f>IF(AND((Armeebogen!E33="Verteidiger von Helms Klamm"),(Armeebogen!C33="Krieger (0)")),(Armeebogen!A33),0)</f>
        <v>0</v>
      </c>
      <c r="AB81" s="62">
        <f>IF(AND((Armeebogen!E33="Waldläufer von Ithilien"),(Armeebogen!D33="Krieger (0)")),(Armeebogen!A33),0)</f>
        <v>0</v>
      </c>
      <c r="AC81" s="52">
        <f>IF(AND((Armeebogen!E33="Angmar"),(Armeebogen!C33="Krieger (0)")),(Armeebogen!A33),0)</f>
        <v>0</v>
      </c>
      <c r="AD81" s="52">
        <f>IF(AND((Armeebogen!E33="Azogs Jäger"),(Armeebogen!C33="Krieger (0)")),(Armeebogen!A33),0)</f>
        <v>0</v>
      </c>
      <c r="AE81" s="52">
        <f>IF(AND((Armeebogen!E33="Azogs Legion"),(Armeebogen!C33="Krieger (0)")),(Armeebogen!A33),0)</f>
        <v>0</v>
      </c>
      <c r="AF81" s="52">
        <f>IF(AND((Armeebogen!E33="Barad-dûr"),(Armeebogen!C33="Krieger (0)")),(Armeebogen!A33),0)</f>
        <v>0</v>
      </c>
      <c r="AG81" s="52">
        <f>IF(AND((Armeebogen!E33="Die Ostlinge"),(Armeebogen!C33="Krieger (0)")),(Armeebogen!A33),0)</f>
        <v>0</v>
      </c>
      <c r="AH81" s="52">
        <f>IF(AND((Armeebogen!E33="Die Schlangenhorde"),(Armeebogen!C33="Krieger (0)")),(Armeebogen!A33),0)</f>
        <v>0</v>
      </c>
      <c r="AI81" s="62">
        <f>IF(AND((Armeebogen!E33="Dunkle Mächte von Dol Guldur"),(Armeebogen!C33="Krieger (0)")),(Armeebogen!A33),0)</f>
        <v>0</v>
      </c>
      <c r="AJ81" s="52">
        <f>IF(AND((Armeebogen!E33="Isengart"),(Armeebogen!C33="Krieger (0)")),(Armeebogen!A33),0)</f>
        <v>0</v>
      </c>
      <c r="AK81" s="52">
        <f>IF(AND((Armeebogen!E67="Isengart"),(Armeebogen!C67="Krieger (0)")),(Armeebogen!A67),0)</f>
        <v>0</v>
      </c>
      <c r="AL81" s="52">
        <f>IF(AND((Armeebogen!E33="Kosaren von Umbar"),(Armeebogen!C33="Krieger (0)")),(Armeebogen!A33),0)</f>
        <v>0</v>
      </c>
      <c r="AM81" s="52">
        <f>IF(AND((Armeebogen!E67="Kosaren von Umbar"),(Armeebogen!C67="Krieger (0)")),(Armeebogen!A67),0)</f>
        <v>0</v>
      </c>
      <c r="AN81" s="52">
        <f>IF(AND((Armeebogen!E33="Mordor"),(Armeebogen!C33="Krieger (0)")),(Armeebogen!A33),0)</f>
        <v>0</v>
      </c>
      <c r="AO81" s="52">
        <f>IF(AND((Armeebogen!E33="Moria"),(Armeebogen!C33="Krieger (0)")),(Armeebogen!A33),0)</f>
        <v>0</v>
      </c>
      <c r="AP81" s="52">
        <f>IF(AND((Armeebogen!E33="Sharkas Abtrünnige"),(Armeebogen!C33="Krieger (0)")),(Armeebogen!A33),0)</f>
        <v>0</v>
      </c>
      <c r="AQ81" s="52">
        <f>IF(AND((Armeebogen!E33="Variags von Khand"),(Armeebogen!C33="Krieger (0)")),(Armeebogen!A33),0)</f>
        <v>0</v>
      </c>
      <c r="AR81" s="52">
        <f>IF(AND((Armeebogen!E33="Weit-Harad"),(Armeebogen!C33="Krieger (0)")),(Armeebogen!A33),0)</f>
        <v>0</v>
      </c>
      <c r="AS81" s="62">
        <f>IF(AND((Armeebogen!E33="Angriff auf Lothlorien"),(Armeebogen!C33="Krieger (0)")),(Armeebogen!A33),0)</f>
        <v>0</v>
      </c>
      <c r="AT81" s="62">
        <f>IF(AND((Armeebogen!E33="Cirith Ungol"),(Armeebogen!C33="Krieger (0)")),(Armeebogen!A33),0)</f>
        <v>0</v>
      </c>
      <c r="AU81" s="52">
        <f>IF(AND((Armeebogen!E33="Das schwarze Tor öffnet sich"),(Armeebogen!C33="Krieger (0)")),(Armeebogen!A33),0)</f>
        <v>0</v>
      </c>
      <c r="AV81" s="52">
        <f>IF(AND((Armeebogen!E33="Heer des Drachenkaisers"),(Armeebogen!C33="Krieger (0)")),(Armeebogen!A33),0)</f>
        <v>0</v>
      </c>
      <c r="AW81" s="62">
        <f>IF(AND((Armeebogen!E33="Die Armee Dunlands"),(Armeebogen!C33="Krieger (0)")),(Armeebogen!A33),0)</f>
        <v>0</v>
      </c>
      <c r="AX81" s="52">
        <v>0.0</v>
      </c>
      <c r="AY81" s="52">
        <f>IF(AND((Armeebogen!E33="Die Strolche des Bosses"),(Armeebogen!C33="Krieger (0)")),(Armeebogen!A33),0)</f>
        <v>0</v>
      </c>
      <c r="AZ81" s="52">
        <f>IF(AND((Armeebogen!E33="Die Tiefen von Moria"),(Armeebogen!C33="Krieger (0)")),(Armeebogen!A33),0)</f>
        <v>0</v>
      </c>
      <c r="BA81" s="62">
        <f>IF(AND((Armeebogen!E33="Die Wölfe Isengarts"),(Armeebogen!C33="Krieger (0)")),(Armeebogen!A33),0)</f>
        <v>0</v>
      </c>
      <c r="BB81" s="62">
        <f>IF(AND((Armeebogen!E33="Die Bösen Wesen des Düsterwaldes"),(Armeebogen!C33="Krieger (0)")),(Armeebogen!A33),0)</f>
        <v>0</v>
      </c>
      <c r="BC81" s="52">
        <f>IF(AND((Armeebogen!E33="Gothmogs Armee"),(Armeebogen!C33="Krieger (0)")),(Armeebogen!A33),0)</f>
        <v>0</v>
      </c>
      <c r="BD81" s="52">
        <f>IF(AND((Armeebogen!E33="Große Armee des Südens"),(Armeebogen!C33="Krieger (0)")),(Armeebogen!A33),0)</f>
        <v>0</v>
      </c>
      <c r="BE81" s="62">
        <f>IF(AND((Armeebogen!E33="Lurtz' Kundschafter"),(Armeebogen!C33="Krieger (0)")),(Armeebogen!A33),0)</f>
        <v>0</v>
      </c>
      <c r="BF81" s="52">
        <f>IF(AND((Armeebogen!E33="Sturm auf Helms Klamm"),(Armeebogen!C33="Krieger (0)")),(Armeebogen!A33),0)</f>
        <v>0</v>
      </c>
      <c r="BG81" s="62">
        <f>IF(AND((Armeebogen!E33="Ugluks Kundschafter"),(Armeebogen!C33="Krieger (0)")),(Armeebogen!A33),0)</f>
        <v>0</v>
      </c>
      <c r="BH81" s="62">
        <f>IF(AND((Armeebogen!E33="Helmswache"),(Armeebogen!C33="Krieger (0)")),(Armeebogen!A33),0)</f>
        <v>0</v>
      </c>
      <c r="BI81" s="45"/>
      <c r="BJ81" s="45"/>
      <c r="BK81" s="45"/>
      <c r="BL81" s="45"/>
      <c r="BM81" s="52">
        <f>IF(AND((Armeebogen!E33="Waldläufer von Ithilien"),(Armeebogen!C33="Krieger (0)")),(Armeebogen!A33),0)</f>
        <v>0</v>
      </c>
      <c r="BN81" s="45"/>
      <c r="BO81" s="45"/>
      <c r="BP81" s="45"/>
      <c r="BQ81" s="45"/>
      <c r="BR81" s="45"/>
      <c r="BS81" s="45"/>
      <c r="BT81" s="52"/>
    </row>
    <row r="82" ht="15.75" customHeight="1">
      <c r="B82" s="52">
        <f>IF(AND((Armeebogen!E34="Armee von See-Stadt"),(Armeebogen!C34="Krieger (0)")),(Armeebogen!A34),0)</f>
        <v>0</v>
      </c>
      <c r="C82" s="52">
        <f>IF(AND((Armeebogen!E34="Arnor"),(Armeebogen!C34="Krieger (0)")),(Armeebogen!A34),0)</f>
        <v>0</v>
      </c>
      <c r="D82" s="52">
        <f>IF(AND((Armeebogen!E34="Bruchtal"),(Armeebogen!C34="Krieger (0)")),(Armeebogen!A34),0)</f>
        <v>0</v>
      </c>
      <c r="E82" s="52">
        <f>IF(AND((Armeebogen!E34="Das Auenland"),(Armeebogen!C34="Krieger (0)")),(Armeebogen!A34),0)</f>
        <v>0</v>
      </c>
      <c r="F82" s="52">
        <f>IF(AND((Armeebogen!E34="Das Königreich von Kazad-dûm"),(Armeebogen!C34="Krieger (0)")),(Armeebogen!A34),0)</f>
        <v>0</v>
      </c>
      <c r="G82" s="52">
        <f>IF(AND((Armeebogen!E34="Die Lehen"),(Armeebogen!C34="Krieger (0)")),(Armeebogen!A34),0)</f>
        <v>0</v>
      </c>
      <c r="H82" s="51">
        <f>IF(AND((Armeebogen!E34="Der wiedereroberte Erebor"),(Armeebogen!C34="Krieger (0)")),(Armeebogen!A34),0)</f>
        <v>0</v>
      </c>
      <c r="I82" s="52">
        <f>IF(AND((Armeebogen!E34="Die Eisenberge"),(Armeebogen!C34="Krieger (0)")),(Armeebogen!A34),0)</f>
        <v>0</v>
      </c>
      <c r="J82" s="51">
        <f>IF(AND((Armeebogen!E34="Garnision von Thal"),(Armeebogen!E34="Krieger (0)")),(Armeebogen!C34),0)</f>
        <v>0</v>
      </c>
      <c r="K82" s="52">
        <f>IF(AND((Armeebogen!E34="Lothlórien"),(Armeebogen!C34="Krieger (0)")),(Armeebogen!A34),0)</f>
        <v>0</v>
      </c>
      <c r="L82" s="52">
        <f>IF(AND((Armeebogen!E34="Minas Tirith"),(Armeebogen!C34="Krieger (0)")),(Armeebogen!A34),0)</f>
        <v>0</v>
      </c>
      <c r="M82" s="52">
        <f>IF(AND((Armeebogen!E34="Númenor"),(Armeebogen!C34="Krieger (0)")),(Armeebogen!A34),0)</f>
        <v>0</v>
      </c>
      <c r="N82" s="52">
        <f>IF(AND((Armeebogen!G34="Rohan:"),(Armeebogen!E34="Krieger (0)")),(Armeebogen!C34),0)</f>
        <v>0</v>
      </c>
      <c r="O82" s="52">
        <f>IF(AND((Armeebogen!E34="Thranduils Hallen"),(Armeebogen!C34="Krieger (0)")),(Armeebogen!A34),0)</f>
        <v>0</v>
      </c>
      <c r="P82" s="45">
        <f>IF(AND((Armeebogen!E34="Überlebende von See-Stadt"),(Armeebogen!C34="Krieger (0)")),(Armeebogen!A34),0)</f>
        <v>0</v>
      </c>
      <c r="Q82" s="62">
        <f>IF(AND((Armeebogen!E34="Die Armee von Thal"),(Armeebogen!C34="Krieger (0)")),(Armeebogen!A34),0)</f>
        <v>0</v>
      </c>
      <c r="R82" s="62">
        <f>IF(AND((Armeebogen!E34="Die Beornings"),(Armeebogen!C34="Krieger (0)")),(Armeebogen!A34),0)</f>
        <v>0</v>
      </c>
      <c r="S82" s="52">
        <f>IF(AND((Armeebogen!E34="Die Menschen des Westens"),(Armeebogen!C34="Krieger (0)")),(Armeebogen!A34),0)</f>
        <v>0</v>
      </c>
      <c r="T82" s="62">
        <f>IF(AND((Armeebogen!E34="Eomers Reiter"),(Armeebogen!C34="Krieger (0)")),(Armeebogen!A34),0)</f>
        <v>0</v>
      </c>
      <c r="U82" s="62">
        <f>IF(AND((Armeebogen!E34="Pfade des Druaden"),(Armeebogen!C34="Krieger (0)")),(Armeebogen!A34),0)</f>
        <v>0</v>
      </c>
      <c r="V82" s="62">
        <f>IF(AND((Armeebogen!E34="Theodens Reiter"),(Armeebogen!C34="Krieger (0)")),(Armeebogen!A34),0)</f>
        <v>0</v>
      </c>
      <c r="W82" s="62">
        <f>IF(AND((Armeebogen!E34="Theodreds Wache"),(Armeebogen!C34="Krieger (0)")),(Armeebogen!A34),0)</f>
        <v>0</v>
      </c>
      <c r="X82" s="52">
        <f>IF(AND((Armeebogen!E34="Verteidiger des Auenlandes"),(Armeebogen!C34="Krieger (0)")),(Armeebogen!A34),0)</f>
        <v>0</v>
      </c>
      <c r="Y82" s="62"/>
      <c r="Z82" s="62">
        <f>IF(AND((Armeebogen!E34="Verteidiger der Erebors"),(Armeebogen!C34="Krieger (0)")),(Armeebogen!A34),0)</f>
        <v>0</v>
      </c>
      <c r="AA82" s="62">
        <f>IF(AND((Armeebogen!E34="Verteidiger von Helms Klamm"),(Armeebogen!C34="Krieger (0)")),(Armeebogen!A34),0)</f>
        <v>0</v>
      </c>
      <c r="AB82" s="62">
        <f>IF(AND((Armeebogen!E34="Waldläufer von Ithilien"),(Armeebogen!D34="Krieger (0)")),(Armeebogen!A34),0)</f>
        <v>0</v>
      </c>
      <c r="AC82" s="52">
        <f>IF(AND((Armeebogen!E34="Angmar"),(Armeebogen!C34="Krieger (0)")),(Armeebogen!A34),0)</f>
        <v>0</v>
      </c>
      <c r="AD82" s="52">
        <f>IF(AND((Armeebogen!E34="Azogs Jäger"),(Armeebogen!C34="Krieger (0)")),(Armeebogen!A34),0)</f>
        <v>0</v>
      </c>
      <c r="AE82" s="52">
        <f>IF(AND((Armeebogen!E34="Azogs Legion"),(Armeebogen!C34="Krieger (0)")),(Armeebogen!A34),0)</f>
        <v>0</v>
      </c>
      <c r="AF82" s="52">
        <f>IF(AND((Armeebogen!E34="Barad-dûr"),(Armeebogen!C34="Krieger (0)")),(Armeebogen!A34),0)</f>
        <v>0</v>
      </c>
      <c r="AG82" s="52">
        <f>IF(AND((Armeebogen!E34="Die Ostlinge"),(Armeebogen!C34="Krieger (0)")),(Armeebogen!A34),0)</f>
        <v>0</v>
      </c>
      <c r="AH82" s="52">
        <f>IF(AND((Armeebogen!E34="Die Schlangenhorde"),(Armeebogen!C34="Krieger (0)")),(Armeebogen!A34),0)</f>
        <v>0</v>
      </c>
      <c r="AI82" s="62">
        <f>IF(AND((Armeebogen!E34="Dunkle Mächte von Dol Guldur"),(Armeebogen!C34="Krieger (0)")),(Armeebogen!A34),0)</f>
        <v>0</v>
      </c>
      <c r="AJ82" s="52">
        <f>IF(AND((Armeebogen!E34="Isengart"),(Armeebogen!C34="Krieger (0)")),(Armeebogen!A34),0)</f>
        <v>0</v>
      </c>
      <c r="AK82" s="52">
        <f>IF(AND((Armeebogen!E68="Isengart"),(Armeebogen!C68="Krieger (0)")),(Armeebogen!A68),0)</f>
        <v>0</v>
      </c>
      <c r="AL82" s="52">
        <f>IF(AND((Armeebogen!E34="Kosaren von Umbar"),(Armeebogen!C34="Krieger (0)")),(Armeebogen!A34),0)</f>
        <v>0</v>
      </c>
      <c r="AM82" s="52">
        <f>IF(AND((Armeebogen!E68="Kosaren von Umbar"),(Armeebogen!C68="Krieger (0)")),(Armeebogen!A68),0)</f>
        <v>0</v>
      </c>
      <c r="AN82" s="52">
        <f>IF(AND((Armeebogen!E34="Mordor"),(Armeebogen!C34="Krieger (0)")),(Armeebogen!A34),0)</f>
        <v>0</v>
      </c>
      <c r="AO82" s="52">
        <f>IF(AND((Armeebogen!E34="Moria"),(Armeebogen!C34="Krieger (0)")),(Armeebogen!A34),0)</f>
        <v>0</v>
      </c>
      <c r="AP82" s="52">
        <f>IF(AND((Armeebogen!E34="Sharkas Abtrünnige"),(Armeebogen!C34="Krieger (0)")),(Armeebogen!A34),0)</f>
        <v>0</v>
      </c>
      <c r="AQ82" s="52">
        <f>IF(AND((Armeebogen!E34="Variags von Khand"),(Armeebogen!C34="Krieger (0)")),(Armeebogen!A34),0)</f>
        <v>0</v>
      </c>
      <c r="AR82" s="52">
        <f>IF(AND((Armeebogen!E34="Weit-Harad"),(Armeebogen!C34="Krieger (0)")),(Armeebogen!A34),0)</f>
        <v>0</v>
      </c>
      <c r="AS82" s="62">
        <f>IF(AND((Armeebogen!E34="Angriff auf Lothlorien"),(Armeebogen!C34="Krieger (0)")),(Armeebogen!A34),0)</f>
        <v>0</v>
      </c>
      <c r="AT82" s="62">
        <f>IF(AND((Armeebogen!E34="Cirith Ungol"),(Armeebogen!C34="Krieger (0)")),(Armeebogen!A34),0)</f>
        <v>0</v>
      </c>
      <c r="AU82" s="52">
        <f>IF(AND((Armeebogen!E34="Das schwarze Tor öffnet sich"),(Armeebogen!C34="Krieger (0)")),(Armeebogen!A34),0)</f>
        <v>0</v>
      </c>
      <c r="AV82" s="52">
        <f>IF(AND((Armeebogen!E34="Heer des Drachenkaisers"),(Armeebogen!C34="Krieger (0)")),(Armeebogen!A34),0)</f>
        <v>0</v>
      </c>
      <c r="AW82" s="62">
        <f>IF(AND((Armeebogen!E34="Die Armee Dunlands"),(Armeebogen!C34="Krieger (0)")),(Armeebogen!A34),0)</f>
        <v>0</v>
      </c>
      <c r="AX82" s="52">
        <v>0.0</v>
      </c>
      <c r="AY82" s="52">
        <f>IF(AND((Armeebogen!E34="Die Strolche des Bosses"),(Armeebogen!C34="Krieger (0)")),(Armeebogen!A34),0)</f>
        <v>0</v>
      </c>
      <c r="AZ82" s="52">
        <f>IF(AND((Armeebogen!E34="Die Tiefen von Moria"),(Armeebogen!C34="Krieger (0)")),(Armeebogen!A34),0)</f>
        <v>0</v>
      </c>
      <c r="BA82" s="62">
        <f>IF(AND((Armeebogen!E34="Die Wölfe Isengarts"),(Armeebogen!C34="Krieger (0)")),(Armeebogen!A34),0)</f>
        <v>0</v>
      </c>
      <c r="BB82" s="62">
        <f>IF(AND((Armeebogen!E34="Die Bösen Wesen des Düsterwaldes"),(Armeebogen!C34="Krieger (0)")),(Armeebogen!A34),0)</f>
        <v>0</v>
      </c>
      <c r="BC82" s="52">
        <f>IF(AND((Armeebogen!E34="Gothmogs Armee"),(Armeebogen!C34="Krieger (0)")),(Armeebogen!A34),0)</f>
        <v>0</v>
      </c>
      <c r="BD82" s="52">
        <f>IF(AND((Armeebogen!E34="Große Armee des Südens"),(Armeebogen!C34="Krieger (0)")),(Armeebogen!A34),0)</f>
        <v>0</v>
      </c>
      <c r="BE82" s="62">
        <f>IF(AND((Armeebogen!E34="Lurtz' Kundschafter"),(Armeebogen!C34="Krieger (0)")),(Armeebogen!A34),0)</f>
        <v>0</v>
      </c>
      <c r="BF82" s="52">
        <f>IF(AND((Armeebogen!E34="Sturm auf Helms Klamm"),(Armeebogen!C34="Krieger (0)")),(Armeebogen!A34),0)</f>
        <v>0</v>
      </c>
      <c r="BG82" s="62">
        <f>IF(AND((Armeebogen!E34="Ugluks Kundschafter"),(Armeebogen!C34="Krieger (0)")),(Armeebogen!A34),0)</f>
        <v>0</v>
      </c>
      <c r="BH82" s="62">
        <f>IF(AND((Armeebogen!E34="Helmswache"),(Armeebogen!C34="Krieger (0)")),(Armeebogen!A34),0)</f>
        <v>0</v>
      </c>
      <c r="BI82" s="45"/>
      <c r="BJ82" s="45"/>
      <c r="BK82" s="45"/>
      <c r="BL82" s="45"/>
      <c r="BM82" s="52">
        <f>IF(AND((Armeebogen!E34="Waldläufer von Ithilien"),(Armeebogen!C34="Krieger (0)")),(Armeebogen!A34),0)</f>
        <v>0</v>
      </c>
      <c r="BN82" s="45"/>
      <c r="BO82" s="45"/>
      <c r="BP82" s="45"/>
      <c r="BQ82" s="45"/>
      <c r="BR82" s="45"/>
      <c r="BS82" s="45"/>
      <c r="BT82" s="52"/>
    </row>
    <row r="83" ht="15.75" customHeight="1">
      <c r="B83" s="52">
        <f>IF(AND((Armeebogen!E35="Armee von See-Stadt"),(Armeebogen!C35="Krieger (0)")),(Armeebogen!A35),0)</f>
        <v>0</v>
      </c>
      <c r="C83" s="52">
        <f>IF(AND((Armeebogen!E35="Arnor"),(Armeebogen!C35="Krieger (0)")),(Armeebogen!A35),0)</f>
        <v>0</v>
      </c>
      <c r="D83" s="52">
        <f>IF(AND((Armeebogen!E35="Bruchtal"),(Armeebogen!C35="Krieger (0)")),(Armeebogen!A35),0)</f>
        <v>0</v>
      </c>
      <c r="E83" s="52">
        <f>IF(AND((Armeebogen!E35="Das Auenland"),(Armeebogen!C35="Krieger (0)")),(Armeebogen!A35),0)</f>
        <v>0</v>
      </c>
      <c r="F83" s="52">
        <f>IF(AND((Armeebogen!E35="Das Königreich von Kazad-dûm"),(Armeebogen!C35="Krieger (0)")),(Armeebogen!A35),0)</f>
        <v>0</v>
      </c>
      <c r="G83" s="52">
        <f>IF(AND((Armeebogen!E35="Die Lehen"),(Armeebogen!C35="Krieger (0)")),(Armeebogen!A35),0)</f>
        <v>0</v>
      </c>
      <c r="H83" s="51">
        <f>IF(AND((Armeebogen!E35="Der wiedereroberte Erebor"),(Armeebogen!C35="Krieger (0)")),(Armeebogen!A35),0)</f>
        <v>0</v>
      </c>
      <c r="I83" s="52">
        <f>IF(AND((Armeebogen!E35="Die Eisenberge"),(Armeebogen!C35="Krieger (0)")),(Armeebogen!A35),0)</f>
        <v>0</v>
      </c>
      <c r="J83" s="51">
        <f>IF(AND((Armeebogen!E35="Garnision von Thal"),(Armeebogen!E35="Krieger (0)")),(Armeebogen!C35),0)</f>
        <v>0</v>
      </c>
      <c r="K83" s="52">
        <f>IF(AND((Armeebogen!E35="Lothlórien"),(Armeebogen!C35="Krieger (0)")),(Armeebogen!A35),0)</f>
        <v>0</v>
      </c>
      <c r="L83" s="52">
        <f>IF(AND((Armeebogen!E35="Minas Tirith"),(Armeebogen!C35="Krieger (0)")),(Armeebogen!A35),0)</f>
        <v>0</v>
      </c>
      <c r="M83" s="52">
        <f>IF(AND((Armeebogen!E35="Númenor"),(Armeebogen!C35="Krieger (0)")),(Armeebogen!A35),0)</f>
        <v>0</v>
      </c>
      <c r="N83" s="52">
        <f>IF(AND((Armeebogen!G35="Rohan:"),(Armeebogen!E35="Krieger (0)")),(Armeebogen!C35),0)</f>
        <v>0</v>
      </c>
      <c r="O83" s="52">
        <f>IF(AND((Armeebogen!E35="Thranduils Hallen"),(Armeebogen!C35="Krieger (0)")),(Armeebogen!A35),0)</f>
        <v>0</v>
      </c>
      <c r="P83" s="45">
        <f>IF(AND((Armeebogen!E35="Überlebende von See-Stadt"),(Armeebogen!C35="Krieger (0)")),(Armeebogen!A35),0)</f>
        <v>0</v>
      </c>
      <c r="Q83" s="62">
        <f>IF(AND((Armeebogen!E35="Die Armee von Thal"),(Armeebogen!C35="Krieger (0)")),(Armeebogen!A35),0)</f>
        <v>0</v>
      </c>
      <c r="R83" s="62">
        <f>IF(AND((Armeebogen!E35="Die Beornings"),(Armeebogen!C35="Krieger (0)")),(Armeebogen!A35),0)</f>
        <v>0</v>
      </c>
      <c r="S83" s="52">
        <f>IF(AND((Armeebogen!E35="Die Menschen des Westens"),(Armeebogen!C35="Krieger (0)")),(Armeebogen!A35),0)</f>
        <v>0</v>
      </c>
      <c r="T83" s="62">
        <f>IF(AND((Armeebogen!E35="Eomers Reiter"),(Armeebogen!C35="Krieger (0)")),(Armeebogen!A35),0)</f>
        <v>0</v>
      </c>
      <c r="U83" s="62">
        <f>IF(AND((Armeebogen!E35="Pfade des Druaden"),(Armeebogen!C35="Krieger (0)")),(Armeebogen!A35),0)</f>
        <v>0</v>
      </c>
      <c r="V83" s="62">
        <f>IF(AND((Armeebogen!E35="Theodens Reiter"),(Armeebogen!C35="Krieger (0)")),(Armeebogen!A35),0)</f>
        <v>0</v>
      </c>
      <c r="W83" s="62">
        <f>IF(AND((Armeebogen!E35="Theodreds Wache"),(Armeebogen!C35="Krieger (0)")),(Armeebogen!A35),0)</f>
        <v>0</v>
      </c>
      <c r="X83" s="52">
        <f>IF(AND((Armeebogen!E35="Verteidiger des Auenlandes"),(Armeebogen!C35="Krieger (0)")),(Armeebogen!A35),0)</f>
        <v>0</v>
      </c>
      <c r="Y83" s="62"/>
      <c r="Z83" s="62">
        <f>IF(AND((Armeebogen!E35="Verteidiger der Erebors"),(Armeebogen!C35="Krieger (0)")),(Armeebogen!A35),0)</f>
        <v>0</v>
      </c>
      <c r="AA83" s="62">
        <f>IF(AND((Armeebogen!E35="Verteidiger von Helms Klamm"),(Armeebogen!C35="Krieger (0)")),(Armeebogen!A35),0)</f>
        <v>0</v>
      </c>
      <c r="AB83" s="62">
        <f>IF(AND((Armeebogen!E35="Waldläufer von Ithilien"),(Armeebogen!D35="Krieger (0)")),(Armeebogen!A35),0)</f>
        <v>0</v>
      </c>
      <c r="AC83" s="52">
        <f>IF(AND((Armeebogen!E35="Angmar"),(Armeebogen!C35="Krieger (0)")),(Armeebogen!A35),0)</f>
        <v>0</v>
      </c>
      <c r="AD83" s="52">
        <f>IF(AND((Armeebogen!E35="Azogs Jäger"),(Armeebogen!C35="Krieger (0)")),(Armeebogen!A35),0)</f>
        <v>0</v>
      </c>
      <c r="AE83" s="52">
        <f>IF(AND((Armeebogen!E35="Azogs Legion"),(Armeebogen!C35="Krieger (0)")),(Armeebogen!A35),0)</f>
        <v>0</v>
      </c>
      <c r="AF83" s="52">
        <f>IF(AND((Armeebogen!E35="Barad-dûr"),(Armeebogen!C35="Krieger (0)")),(Armeebogen!A35),0)</f>
        <v>0</v>
      </c>
      <c r="AG83" s="52">
        <f>IF(AND((Armeebogen!E35="Die Ostlinge"),(Armeebogen!C35="Krieger (0)")),(Armeebogen!A35),0)</f>
        <v>0</v>
      </c>
      <c r="AH83" s="52">
        <f>IF(AND((Armeebogen!E35="Die Schlangenhorde"),(Armeebogen!C35="Krieger (0)")),(Armeebogen!A35),0)</f>
        <v>0</v>
      </c>
      <c r="AI83" s="62">
        <f>IF(AND((Armeebogen!E35="Dunkle Mächte von Dol Guldur"),(Armeebogen!C35="Krieger (0)")),(Armeebogen!A35),0)</f>
        <v>0</v>
      </c>
      <c r="AJ83" s="52">
        <f>IF(AND((Armeebogen!E35="Isengart"),(Armeebogen!C35="Krieger (0)")),(Armeebogen!A35),0)</f>
        <v>0</v>
      </c>
      <c r="AK83" s="52">
        <f>IF(AND((Armeebogen!E69="Isengart"),(Armeebogen!C69="Krieger (0)")),(Armeebogen!A69),0)</f>
        <v>0</v>
      </c>
      <c r="AL83" s="52">
        <f>IF(AND((Armeebogen!E35="Kosaren von Umbar"),(Armeebogen!C35="Krieger (0)")),(Armeebogen!A35),0)</f>
        <v>0</v>
      </c>
      <c r="AM83" s="52">
        <f>IF(AND((Armeebogen!E69="Kosaren von Umbar"),(Armeebogen!C69="Krieger (0)")),(Armeebogen!A69),0)</f>
        <v>0</v>
      </c>
      <c r="AN83" s="52">
        <f>IF(AND((Armeebogen!E35="Mordor"),(Armeebogen!C35="Krieger (0)")),(Armeebogen!A35),0)</f>
        <v>0</v>
      </c>
      <c r="AO83" s="52">
        <f>IF(AND((Armeebogen!E35="Moria"),(Armeebogen!C35="Krieger (0)")),(Armeebogen!A35),0)</f>
        <v>0</v>
      </c>
      <c r="AP83" s="52">
        <f>IF(AND((Armeebogen!E35="Sharkas Abtrünnige"),(Armeebogen!C35="Krieger (0)")),(Armeebogen!A35),0)</f>
        <v>0</v>
      </c>
      <c r="AQ83" s="52">
        <f>IF(AND((Armeebogen!E35="Variags von Khand"),(Armeebogen!C35="Krieger (0)")),(Armeebogen!A35),0)</f>
        <v>0</v>
      </c>
      <c r="AR83" s="52">
        <f>IF(AND((Armeebogen!E35="Weit-Harad"),(Armeebogen!C35="Krieger (0)")),(Armeebogen!A35),0)</f>
        <v>0</v>
      </c>
      <c r="AS83" s="62">
        <f>IF(AND((Armeebogen!E35="Angriff auf Lothlorien"),(Armeebogen!C35="Krieger (0)")),(Armeebogen!A35),0)</f>
        <v>0</v>
      </c>
      <c r="AT83" s="62">
        <f>IF(AND((Armeebogen!E35="Cirith Ungol"),(Armeebogen!C35="Krieger (0)")),(Armeebogen!A35),0)</f>
        <v>0</v>
      </c>
      <c r="AU83" s="52">
        <f>IF(AND((Armeebogen!E35="Das schwarze Tor öffnet sich"),(Armeebogen!C35="Krieger (0)")),(Armeebogen!A35),0)</f>
        <v>0</v>
      </c>
      <c r="AV83" s="52">
        <f>IF(AND((Armeebogen!E35="Heer des Drachenkaisers"),(Armeebogen!C35="Krieger (0)")),(Armeebogen!A35),0)</f>
        <v>0</v>
      </c>
      <c r="AW83" s="62">
        <f>IF(AND((Armeebogen!E35="Die Armee Dunlands"),(Armeebogen!C35="Krieger (0)")),(Armeebogen!A35),0)</f>
        <v>0</v>
      </c>
      <c r="AX83" s="52">
        <v>0.0</v>
      </c>
      <c r="AY83" s="52">
        <f>IF(AND((Armeebogen!E35="Die Strolche des Bosses"),(Armeebogen!C35="Krieger (0)")),(Armeebogen!A35),0)</f>
        <v>0</v>
      </c>
      <c r="AZ83" s="52">
        <f>IF(AND((Armeebogen!E35="Die Tiefen von Moria"),(Armeebogen!C35="Krieger (0)")),(Armeebogen!A35),0)</f>
        <v>0</v>
      </c>
      <c r="BA83" s="62">
        <f>IF(AND((Armeebogen!E35="Die Wölfe Isengarts"),(Armeebogen!C35="Krieger (0)")),(Armeebogen!A35),0)</f>
        <v>0</v>
      </c>
      <c r="BB83" s="62">
        <f>IF(AND((Armeebogen!E35="Die Bösen Wesen des Düsterwaldes"),(Armeebogen!C35="Krieger (0)")),(Armeebogen!A35),0)</f>
        <v>0</v>
      </c>
      <c r="BC83" s="52">
        <f>IF(AND((Armeebogen!E35="Gothmogs Armee"),(Armeebogen!C35="Krieger (0)")),(Armeebogen!A35),0)</f>
        <v>0</v>
      </c>
      <c r="BD83" s="52">
        <f>IF(AND((Armeebogen!E35="Große Armee des Südens"),(Armeebogen!C35="Krieger (0)")),(Armeebogen!A35),0)</f>
        <v>0</v>
      </c>
      <c r="BE83" s="62">
        <f>IF(AND((Armeebogen!E35="Lurtz' Kundschafter"),(Armeebogen!C35="Krieger (0)")),(Armeebogen!A35),0)</f>
        <v>0</v>
      </c>
      <c r="BF83" s="52">
        <f>IF(AND((Armeebogen!E35="Sturm auf Helms Klamm"),(Armeebogen!C35="Krieger (0)")),(Armeebogen!A35),0)</f>
        <v>0</v>
      </c>
      <c r="BG83" s="62">
        <f>IF(AND((Armeebogen!E35="Ugluks Kundschafter"),(Armeebogen!C35="Krieger (0)")),(Armeebogen!A35),0)</f>
        <v>0</v>
      </c>
      <c r="BH83" s="62">
        <f>IF(AND((Armeebogen!E35="Helmswache"),(Armeebogen!C35="Krieger (0)")),(Armeebogen!A35),0)</f>
        <v>0</v>
      </c>
      <c r="BI83" s="45"/>
      <c r="BJ83" s="45"/>
      <c r="BK83" s="45"/>
      <c r="BL83" s="45"/>
      <c r="BM83" s="52">
        <f>IF(AND((Armeebogen!E35="Waldläufer von Ithilien"),(Armeebogen!C35="Krieger (0)")),(Armeebogen!A35),0)</f>
        <v>0</v>
      </c>
      <c r="BN83" s="45"/>
      <c r="BO83" s="45"/>
      <c r="BP83" s="45"/>
      <c r="BQ83" s="45"/>
      <c r="BR83" s="45"/>
      <c r="BS83" s="45"/>
      <c r="BT83" s="52"/>
    </row>
    <row r="84" ht="15.75" customHeight="1">
      <c r="B84" s="52">
        <f>IF(AND((Armeebogen!E36="Armee von See-Stadt"),(Armeebogen!C36="Krieger (0)")),(Armeebogen!A36),0)</f>
        <v>0</v>
      </c>
      <c r="C84" s="52">
        <f>IF(AND((Armeebogen!E36="Arnor"),(Armeebogen!C36="Krieger (0)")),(Armeebogen!A36),0)</f>
        <v>0</v>
      </c>
      <c r="D84" s="52">
        <f>IF(AND((Armeebogen!E36="Bruchtal"),(Armeebogen!C36="Krieger (0)")),(Armeebogen!A36),0)</f>
        <v>0</v>
      </c>
      <c r="E84" s="52">
        <f>IF(AND((Armeebogen!E36="Das Auenland"),(Armeebogen!C36="Krieger (0)")),(Armeebogen!A36),0)</f>
        <v>0</v>
      </c>
      <c r="F84" s="52">
        <f>IF(AND((Armeebogen!E36="Das Königreich von Kazad-dûm"),(Armeebogen!C36="Krieger (0)")),(Armeebogen!A36),0)</f>
        <v>0</v>
      </c>
      <c r="G84" s="52">
        <f>IF(AND((Armeebogen!E36="Die Lehen"),(Armeebogen!C36="Krieger (0)")),(Armeebogen!A36),0)</f>
        <v>0</v>
      </c>
      <c r="H84" s="51">
        <f>IF(AND((Armeebogen!E36="Der wiedereroberte Erebor"),(Armeebogen!C36="Krieger (0)")),(Armeebogen!A36),0)</f>
        <v>0</v>
      </c>
      <c r="I84" s="52">
        <f>IF(AND((Armeebogen!E36="Die Eisenberge"),(Armeebogen!C36="Krieger (0)")),(Armeebogen!A36),0)</f>
        <v>0</v>
      </c>
      <c r="J84" s="51">
        <f>IF(AND((Armeebogen!E36="Garnision von Thal"),(Armeebogen!E36="Krieger (0)")),(Armeebogen!C36),0)</f>
        <v>0</v>
      </c>
      <c r="K84" s="52">
        <f>IF(AND((Armeebogen!E36="Lothlórien"),(Armeebogen!C36="Krieger (0)")),(Armeebogen!A36),0)</f>
        <v>0</v>
      </c>
      <c r="L84" s="52">
        <f>IF(AND((Armeebogen!E36="Minas Tirith"),(Armeebogen!C36="Krieger (0)")),(Armeebogen!A36),0)</f>
        <v>0</v>
      </c>
      <c r="M84" s="52">
        <f>IF(AND((Armeebogen!E36="Númenor"),(Armeebogen!C36="Krieger (0)")),(Armeebogen!A36),0)</f>
        <v>0</v>
      </c>
      <c r="N84" s="52">
        <f>IF(AND((Armeebogen!G36="Rohan:"),(Armeebogen!E36="Krieger (0)")),(Armeebogen!C36),0)</f>
        <v>0</v>
      </c>
      <c r="O84" s="52">
        <f>IF(AND((Armeebogen!E36="Thranduils Hallen"),(Armeebogen!C36="Krieger (0)")),(Armeebogen!A36),0)</f>
        <v>0</v>
      </c>
      <c r="P84" s="45">
        <f>IF(AND((Armeebogen!E36="Überlebende von See-Stadt"),(Armeebogen!C36="Krieger (0)")),(Armeebogen!A36),0)</f>
        <v>0</v>
      </c>
      <c r="Q84" s="62">
        <f>IF(AND((Armeebogen!E36="Die Armee von Thal"),(Armeebogen!C36="Krieger (0)")),(Armeebogen!A36),0)</f>
        <v>0</v>
      </c>
      <c r="R84" s="62">
        <f>IF(AND((Armeebogen!E36="Die Beornings"),(Armeebogen!C36="Krieger (0)")),(Armeebogen!A36),0)</f>
        <v>0</v>
      </c>
      <c r="S84" s="52">
        <f>IF(AND((Armeebogen!E36="Die Menschen des Westens"),(Armeebogen!C36="Krieger (0)")),(Armeebogen!A36),0)</f>
        <v>0</v>
      </c>
      <c r="T84" s="62">
        <f>IF(AND((Armeebogen!E36="Eomers Reiter"),(Armeebogen!C36="Krieger (0)")),(Armeebogen!A36),0)</f>
        <v>0</v>
      </c>
      <c r="U84" s="62">
        <f>IF(AND((Armeebogen!E36="Pfade des Druaden"),(Armeebogen!C36="Krieger (0)")),(Armeebogen!A36),0)</f>
        <v>0</v>
      </c>
      <c r="V84" s="62">
        <f>IF(AND((Armeebogen!E36="Theodens Reiter"),(Armeebogen!C36="Krieger (0)")),(Armeebogen!A36),0)</f>
        <v>0</v>
      </c>
      <c r="W84" s="62">
        <f>IF(AND((Armeebogen!E36="Theodreds Wache"),(Armeebogen!C36="Krieger (0)")),(Armeebogen!A36),0)</f>
        <v>0</v>
      </c>
      <c r="X84" s="52">
        <f>IF(AND((Armeebogen!E36="Verteidiger des Auenlandes"),(Armeebogen!C36="Krieger (0)")),(Armeebogen!A36),0)</f>
        <v>0</v>
      </c>
      <c r="Y84" s="62"/>
      <c r="Z84" s="62">
        <f>IF(AND((Armeebogen!E36="Verteidiger der Erebors"),(Armeebogen!C36="Krieger (0)")),(Armeebogen!A36),0)</f>
        <v>0</v>
      </c>
      <c r="AA84" s="62">
        <f>IF(AND((Armeebogen!E36="Verteidiger von Helms Klamm"),(Armeebogen!C36="Krieger (0)")),(Armeebogen!A36),0)</f>
        <v>0</v>
      </c>
      <c r="AB84" s="62">
        <f>IF(AND((Armeebogen!E36="Waldläufer von Ithilien"),(Armeebogen!D36="Krieger (0)")),(Armeebogen!A36),0)</f>
        <v>0</v>
      </c>
      <c r="AC84" s="52">
        <f>IF(AND((Armeebogen!E36="Angmar"),(Armeebogen!C36="Krieger (0)")),(Armeebogen!A36),0)</f>
        <v>0</v>
      </c>
      <c r="AD84" s="52">
        <f>IF(AND((Armeebogen!E36="Azogs Jäger"),(Armeebogen!C36="Krieger (0)")),(Armeebogen!A36),0)</f>
        <v>0</v>
      </c>
      <c r="AE84" s="52">
        <f>IF(AND((Armeebogen!E36="Azogs Legion"),(Armeebogen!C36="Krieger (0)")),(Armeebogen!A36),0)</f>
        <v>0</v>
      </c>
      <c r="AF84" s="52">
        <f>IF(AND((Armeebogen!E36="Barad-dûr"),(Armeebogen!C36="Krieger (0)")),(Armeebogen!A36),0)</f>
        <v>0</v>
      </c>
      <c r="AG84" s="52">
        <f>IF(AND((Armeebogen!E36="Die Ostlinge"),(Armeebogen!C36="Krieger (0)")),(Armeebogen!A36),0)</f>
        <v>0</v>
      </c>
      <c r="AH84" s="52">
        <f>IF(AND((Armeebogen!E36="Die Schlangenhorde"),(Armeebogen!C36="Krieger (0)")),(Armeebogen!A36),0)</f>
        <v>0</v>
      </c>
      <c r="AI84" s="62">
        <f>IF(AND((Armeebogen!E36="Dunkle Mächte von Dol Guldur"),(Armeebogen!C36="Krieger (0)")),(Armeebogen!A36),0)</f>
        <v>0</v>
      </c>
      <c r="AJ84" s="52">
        <f>IF(AND((Armeebogen!E36="Isengart"),(Armeebogen!C36="Krieger (0)")),(Armeebogen!A36),0)</f>
        <v>0</v>
      </c>
      <c r="AK84" s="52">
        <f>IF(AND((Armeebogen!E70="Isengart"),(Armeebogen!C70="Krieger (0)")),(Armeebogen!A70),0)</f>
        <v>0</v>
      </c>
      <c r="AL84" s="52">
        <f>IF(AND((Armeebogen!E36="Kosaren von Umbar"),(Armeebogen!C36="Krieger (0)")),(Armeebogen!A36),0)</f>
        <v>0</v>
      </c>
      <c r="AM84" s="52">
        <f>IF(AND((Armeebogen!E70="Kosaren von Umbar"),(Armeebogen!C70="Krieger (0)")),(Armeebogen!A70),0)</f>
        <v>0</v>
      </c>
      <c r="AN84" s="52">
        <f>IF(AND((Armeebogen!E36="Mordor"),(Armeebogen!C36="Krieger (0)")),(Armeebogen!A36),0)</f>
        <v>0</v>
      </c>
      <c r="AO84" s="52">
        <f>IF(AND((Armeebogen!E36="Moria"),(Armeebogen!C36="Krieger (0)")),(Armeebogen!A36),0)</f>
        <v>0</v>
      </c>
      <c r="AP84" s="52">
        <f>IF(AND((Armeebogen!E36="Sharkas Abtrünnige"),(Armeebogen!C36="Krieger (0)")),(Armeebogen!A36),0)</f>
        <v>0</v>
      </c>
      <c r="AQ84" s="52">
        <f>IF(AND((Armeebogen!E36="Variags von Khand"),(Armeebogen!C36="Krieger (0)")),(Armeebogen!A36),0)</f>
        <v>0</v>
      </c>
      <c r="AR84" s="52">
        <f>IF(AND((Armeebogen!E36="Weit-Harad"),(Armeebogen!C36="Krieger (0)")),(Armeebogen!A36),0)</f>
        <v>0</v>
      </c>
      <c r="AS84" s="62">
        <f>IF(AND((Armeebogen!E36="Angriff auf Lothlorien"),(Armeebogen!C36="Krieger (0)")),(Armeebogen!A36),0)</f>
        <v>0</v>
      </c>
      <c r="AT84" s="62">
        <f>IF(AND((Armeebogen!E36="Cirith Ungol"),(Armeebogen!C36="Krieger (0)")),(Armeebogen!A36),0)</f>
        <v>0</v>
      </c>
      <c r="AU84" s="52">
        <f>IF(AND((Armeebogen!E36="Das schwarze Tor öffnet sich"),(Armeebogen!C36="Krieger (0)")),(Armeebogen!A36),0)</f>
        <v>0</v>
      </c>
      <c r="AV84" s="52">
        <f>IF(AND((Armeebogen!E36="Heer des Drachenkaisers"),(Armeebogen!C36="Krieger (0)")),(Armeebogen!A36),0)</f>
        <v>0</v>
      </c>
      <c r="AW84" s="62">
        <f>IF(AND((Armeebogen!E36="Die Armee Dunlands"),(Armeebogen!C36="Krieger (0)")),(Armeebogen!A36),0)</f>
        <v>0</v>
      </c>
      <c r="AX84" s="52">
        <v>0.0</v>
      </c>
      <c r="AY84" s="52">
        <f>IF(AND((Armeebogen!E36="Die Strolche des Bosses"),(Armeebogen!C36="Krieger (0)")),(Armeebogen!A36),0)</f>
        <v>0</v>
      </c>
      <c r="AZ84" s="52">
        <f>IF(AND((Armeebogen!E36="Die Tiefen von Moria"),(Armeebogen!C36="Krieger (0)")),(Armeebogen!A36),0)</f>
        <v>0</v>
      </c>
      <c r="BA84" s="62">
        <f>IF(AND((Armeebogen!E36="Die Wölfe Isengarts"),(Armeebogen!C36="Krieger (0)")),(Armeebogen!A36),0)</f>
        <v>0</v>
      </c>
      <c r="BB84" s="62">
        <f>IF(AND((Armeebogen!E36="Die Bösen Wesen des Düsterwaldes"),(Armeebogen!C36="Krieger (0)")),(Armeebogen!A36),0)</f>
        <v>0</v>
      </c>
      <c r="BC84" s="52">
        <f>IF(AND((Armeebogen!E36="Gothmogs Armee"),(Armeebogen!C36="Krieger (0)")),(Armeebogen!A36),0)</f>
        <v>0</v>
      </c>
      <c r="BD84" s="52">
        <f>IF(AND((Armeebogen!E36="Große Armee des Südens"),(Armeebogen!C36="Krieger (0)")),(Armeebogen!A36),0)</f>
        <v>0</v>
      </c>
      <c r="BE84" s="62">
        <f>IF(AND((Armeebogen!E36="Lurtz' Kundschafter"),(Armeebogen!C36="Krieger (0)")),(Armeebogen!A36),0)</f>
        <v>0</v>
      </c>
      <c r="BF84" s="52">
        <f>IF(AND((Armeebogen!E36="Sturm auf Helms Klamm"),(Armeebogen!C36="Krieger (0)")),(Armeebogen!A36),0)</f>
        <v>0</v>
      </c>
      <c r="BG84" s="62">
        <f>IF(AND((Armeebogen!E36="Ugluks Kundschafter"),(Armeebogen!C36="Krieger (0)")),(Armeebogen!A36),0)</f>
        <v>0</v>
      </c>
      <c r="BH84" s="62">
        <f>IF(AND((Armeebogen!E36="Helmswache"),(Armeebogen!C36="Krieger (0)")),(Armeebogen!A36),0)</f>
        <v>0</v>
      </c>
      <c r="BI84" s="45"/>
      <c r="BJ84" s="45"/>
      <c r="BK84" s="45"/>
      <c r="BL84" s="45"/>
      <c r="BM84" s="52">
        <f>IF(AND((Armeebogen!E36="Waldläufer von Ithilien"),(Armeebogen!C36="Krieger (0)")),(Armeebogen!A36),0)</f>
        <v>0</v>
      </c>
      <c r="BN84" s="45"/>
      <c r="BO84" s="45"/>
      <c r="BP84" s="45"/>
      <c r="BQ84" s="45"/>
      <c r="BR84" s="45"/>
      <c r="BS84" s="45"/>
      <c r="BT84" s="52"/>
    </row>
    <row r="85" ht="15.75" customHeight="1">
      <c r="B85" s="52">
        <f>IF(AND((Armeebogen!E37="Armee von See-Stadt"),(Armeebogen!C37="Krieger (0)")),(Armeebogen!A37),0)</f>
        <v>0</v>
      </c>
      <c r="C85" s="52">
        <f>IF(AND((Armeebogen!E37="Arnor"),(Armeebogen!C37="Krieger (0)")),(Armeebogen!A37),0)</f>
        <v>0</v>
      </c>
      <c r="D85" s="52">
        <f>IF(AND((Armeebogen!E37="Bruchtal"),(Armeebogen!C37="Krieger (0)")),(Armeebogen!A37),0)</f>
        <v>0</v>
      </c>
      <c r="E85" s="52">
        <f>IF(AND((Armeebogen!E37="Das Auenland"),(Armeebogen!C37="Krieger (0)")),(Armeebogen!A37),0)</f>
        <v>0</v>
      </c>
      <c r="F85" s="52">
        <f>IF(AND((Armeebogen!E37="Das Königreich von Kazad-dûm"),(Armeebogen!C37="Krieger (0)")),(Armeebogen!A37),0)</f>
        <v>0</v>
      </c>
      <c r="G85" s="52">
        <f>IF(AND((Armeebogen!E37="Die Lehen"),(Armeebogen!C37="Krieger (0)")),(Armeebogen!A37),0)</f>
        <v>0</v>
      </c>
      <c r="H85" s="51">
        <f>IF(AND((Armeebogen!E37="Der wiedereroberte Erebor"),(Armeebogen!C37="Krieger (0)")),(Armeebogen!A37),0)</f>
        <v>0</v>
      </c>
      <c r="I85" s="52">
        <f>IF(AND((Armeebogen!E37="Die Eisenberge"),(Armeebogen!C37="Krieger (0)")),(Armeebogen!A37),0)</f>
        <v>0</v>
      </c>
      <c r="J85" s="51">
        <f>IF(AND((Armeebogen!E37="Garnision von Thal"),(Armeebogen!E37="Krieger (0)")),(Armeebogen!C37),0)</f>
        <v>0</v>
      </c>
      <c r="K85" s="52">
        <f>IF(AND((Armeebogen!E37="Lothlórien"),(Armeebogen!C37="Krieger (0)")),(Armeebogen!A37),0)</f>
        <v>0</v>
      </c>
      <c r="L85" s="52">
        <f>IF(AND((Armeebogen!E37="Minas Tirith"),(Armeebogen!C37="Krieger (0)")),(Armeebogen!A37),0)</f>
        <v>0</v>
      </c>
      <c r="M85" s="52">
        <f>IF(AND((Armeebogen!E37="Númenor"),(Armeebogen!C37="Krieger (0)")),(Armeebogen!A37),0)</f>
        <v>0</v>
      </c>
      <c r="N85" s="52">
        <f>IF(AND((Armeebogen!G37="Rohan:"),(Armeebogen!E37="Krieger (0)")),(Armeebogen!C37),0)</f>
        <v>0</v>
      </c>
      <c r="O85" s="52">
        <f>IF(AND((Armeebogen!E37="Thranduils Hallen"),(Armeebogen!C37="Krieger (0)")),(Armeebogen!A37),0)</f>
        <v>0</v>
      </c>
      <c r="P85" s="45">
        <f>IF(AND((Armeebogen!E37="Überlebende von See-Stadt"),(Armeebogen!C37="Krieger (0)")),(Armeebogen!A37),0)</f>
        <v>0</v>
      </c>
      <c r="Q85" s="62">
        <f>IF(AND((Armeebogen!E37="Die Armee von Thal"),(Armeebogen!C37="Krieger (0)")),(Armeebogen!A37),0)</f>
        <v>0</v>
      </c>
      <c r="R85" s="62">
        <f>IF(AND((Armeebogen!E37="Die Beornings"),(Armeebogen!C37="Krieger (0)")),(Armeebogen!A37),0)</f>
        <v>0</v>
      </c>
      <c r="S85" s="52">
        <f>IF(AND((Armeebogen!E37="Die Menschen des Westens"),(Armeebogen!C37="Krieger (0)")),(Armeebogen!A37),0)</f>
        <v>0</v>
      </c>
      <c r="T85" s="62">
        <f>IF(AND((Armeebogen!E37="Eomers Reiter"),(Armeebogen!C37="Krieger (0)")),(Armeebogen!A37),0)</f>
        <v>0</v>
      </c>
      <c r="U85" s="62">
        <f>IF(AND((Armeebogen!E37="Pfade des Druaden"),(Armeebogen!C37="Krieger (0)")),(Armeebogen!A37),0)</f>
        <v>0</v>
      </c>
      <c r="V85" s="62">
        <f>IF(AND((Armeebogen!E37="Theodens Reiter"),(Armeebogen!C37="Krieger (0)")),(Armeebogen!A37),0)</f>
        <v>0</v>
      </c>
      <c r="W85" s="62">
        <f>IF(AND((Armeebogen!E37="Theodreds Wache"),(Armeebogen!C37="Krieger (0)")),(Armeebogen!A37),0)</f>
        <v>0</v>
      </c>
      <c r="X85" s="52">
        <f>IF(AND((Armeebogen!E37="Verteidiger des Auenlandes"),(Armeebogen!C37="Krieger (0)")),(Armeebogen!A37),0)</f>
        <v>0</v>
      </c>
      <c r="Y85" s="62"/>
      <c r="Z85" s="62">
        <f>IF(AND((Armeebogen!E37="Verteidiger der Erebors"),(Armeebogen!C37="Krieger (0)")),(Armeebogen!A37),0)</f>
        <v>0</v>
      </c>
      <c r="AA85" s="62">
        <f>IF(AND((Armeebogen!E37="Verteidiger von Helms Klamm"),(Armeebogen!C37="Krieger (0)")),(Armeebogen!A37),0)</f>
        <v>0</v>
      </c>
      <c r="AB85" s="62">
        <f>IF(AND((Armeebogen!E37="Waldläufer von Ithilien"),(Armeebogen!D37="Krieger (0)")),(Armeebogen!A37),0)</f>
        <v>0</v>
      </c>
      <c r="AC85" s="52">
        <f>IF(AND((Armeebogen!E37="Angmar"),(Armeebogen!C37="Krieger (0)")),(Armeebogen!A37),0)</f>
        <v>0</v>
      </c>
      <c r="AD85" s="52">
        <f>IF(AND((Armeebogen!E37="Azogs Jäger"),(Armeebogen!C37="Krieger (0)")),(Armeebogen!A37),0)</f>
        <v>0</v>
      </c>
      <c r="AE85" s="52">
        <f>IF(AND((Armeebogen!E37="Azogs Legion"),(Armeebogen!C37="Krieger (0)")),(Armeebogen!A37),0)</f>
        <v>0</v>
      </c>
      <c r="AF85" s="52">
        <f>IF(AND((Armeebogen!E37="Barad-dûr"),(Armeebogen!C37="Krieger (0)")),(Armeebogen!A37),0)</f>
        <v>0</v>
      </c>
      <c r="AG85" s="52">
        <f>IF(AND((Armeebogen!E37="Die Ostlinge"),(Armeebogen!C37="Krieger (0)")),(Armeebogen!A37),0)</f>
        <v>0</v>
      </c>
      <c r="AH85" s="52">
        <f>IF(AND((Armeebogen!E37="Die Schlangenhorde"),(Armeebogen!C37="Krieger (0)")),(Armeebogen!A37),0)</f>
        <v>0</v>
      </c>
      <c r="AI85" s="62">
        <f>IF(AND((Armeebogen!E37="Dunkle Mächte von Dol Guldur"),(Armeebogen!C37="Krieger (0)")),(Armeebogen!A37),0)</f>
        <v>0</v>
      </c>
      <c r="AJ85" s="52">
        <f>IF(AND((Armeebogen!E37="Isengart"),(Armeebogen!C37="Krieger (0)")),(Armeebogen!A37),0)</f>
        <v>0</v>
      </c>
      <c r="AK85" s="52">
        <f>IF(AND((Armeebogen!E71="Isengart"),(Armeebogen!C71="Krieger (0)")),(Armeebogen!A71),0)</f>
        <v>0</v>
      </c>
      <c r="AL85" s="52">
        <f>IF(AND((Armeebogen!E37="Kosaren von Umbar"),(Armeebogen!C37="Krieger (0)")),(Armeebogen!A37),0)</f>
        <v>0</v>
      </c>
      <c r="AM85" s="52">
        <f>IF(AND((Armeebogen!E71="Kosaren von Umbar"),(Armeebogen!C71="Krieger (0)")),(Armeebogen!A71),0)</f>
        <v>0</v>
      </c>
      <c r="AN85" s="52">
        <f>IF(AND((Armeebogen!E37="Mordor"),(Armeebogen!C37="Krieger (0)")),(Armeebogen!A37),0)</f>
        <v>0</v>
      </c>
      <c r="AO85" s="52">
        <f>IF(AND((Armeebogen!E37="Moria"),(Armeebogen!C37="Krieger (0)")),(Armeebogen!A37),0)</f>
        <v>0</v>
      </c>
      <c r="AP85" s="52">
        <f>IF(AND((Armeebogen!E37="Sharkas Abtrünnige"),(Armeebogen!C37="Krieger (0)")),(Armeebogen!A37),0)</f>
        <v>0</v>
      </c>
      <c r="AQ85" s="52">
        <f>IF(AND((Armeebogen!E37="Variags von Khand"),(Armeebogen!C37="Krieger (0)")),(Armeebogen!A37),0)</f>
        <v>0</v>
      </c>
      <c r="AR85" s="52">
        <f>IF(AND((Armeebogen!E37="Weit-Harad"),(Armeebogen!C37="Krieger (0)")),(Armeebogen!A37),0)</f>
        <v>0</v>
      </c>
      <c r="AS85" s="62">
        <f>IF(AND((Armeebogen!E37="Angriff auf Lothlorien"),(Armeebogen!C37="Krieger (0)")),(Armeebogen!A37),0)</f>
        <v>0</v>
      </c>
      <c r="AT85" s="62">
        <f>IF(AND((Armeebogen!E37="Cirith Ungol"),(Armeebogen!C37="Krieger (0)")),(Armeebogen!A37),0)</f>
        <v>0</v>
      </c>
      <c r="AU85" s="52">
        <f>IF(AND((Armeebogen!E37="Das schwarze Tor öffnet sich"),(Armeebogen!C37="Krieger (0)")),(Armeebogen!A37),0)</f>
        <v>0</v>
      </c>
      <c r="AV85" s="52">
        <f>IF(AND((Armeebogen!E37="Heer des Drachenkaisers"),(Armeebogen!C37="Krieger (0)")),(Armeebogen!A37),0)</f>
        <v>0</v>
      </c>
      <c r="AW85" s="62">
        <f>IF(AND((Armeebogen!E37="Die Armee Dunlands"),(Armeebogen!C37="Krieger (0)")),(Armeebogen!A37),0)</f>
        <v>0</v>
      </c>
      <c r="AX85" s="52">
        <v>0.0</v>
      </c>
      <c r="AY85" s="52">
        <f>IF(AND((Armeebogen!E37="Die Strolche des Bosses"),(Armeebogen!C37="Krieger (0)")),(Armeebogen!A37),0)</f>
        <v>0</v>
      </c>
      <c r="AZ85" s="52">
        <f>IF(AND((Armeebogen!E37="Die Tiefen von Moria"),(Armeebogen!C37="Krieger (0)")),(Armeebogen!A37),0)</f>
        <v>0</v>
      </c>
      <c r="BA85" s="62">
        <f>IF(AND((Armeebogen!E37="Die Wölfe Isengarts"),(Armeebogen!C37="Krieger (0)")),(Armeebogen!A37),0)</f>
        <v>0</v>
      </c>
      <c r="BB85" s="62">
        <f>IF(AND((Armeebogen!E37="Die Bösen Wesen des Düsterwaldes"),(Armeebogen!C37="Krieger (0)")),(Armeebogen!A37),0)</f>
        <v>0</v>
      </c>
      <c r="BC85" s="52">
        <f>IF(AND((Armeebogen!E37="Gothmogs Armee"),(Armeebogen!C37="Krieger (0)")),(Armeebogen!A37),0)</f>
        <v>0</v>
      </c>
      <c r="BD85" s="52">
        <f>IF(AND((Armeebogen!E37="Große Armee des Südens"),(Armeebogen!C37="Krieger (0)")),(Armeebogen!A37),0)</f>
        <v>0</v>
      </c>
      <c r="BE85" s="62">
        <f>IF(AND((Armeebogen!E37="Lurtz' Kundschafter"),(Armeebogen!C37="Krieger (0)")),(Armeebogen!A37),0)</f>
        <v>0</v>
      </c>
      <c r="BF85" s="52">
        <f>IF(AND((Armeebogen!E37="Sturm auf Helms Klamm"),(Armeebogen!C37="Krieger (0)")),(Armeebogen!A37),0)</f>
        <v>0</v>
      </c>
      <c r="BG85" s="62">
        <f>IF(AND((Armeebogen!E37="Ugluks Kundschafter"),(Armeebogen!C37="Krieger (0)")),(Armeebogen!A37),0)</f>
        <v>0</v>
      </c>
      <c r="BH85" s="62">
        <f>IF(AND((Armeebogen!E37="Helmswache"),(Armeebogen!C37="Krieger (0)")),(Armeebogen!A37),0)</f>
        <v>0</v>
      </c>
      <c r="BI85" s="45"/>
      <c r="BJ85" s="45"/>
      <c r="BK85" s="45"/>
      <c r="BL85" s="45"/>
      <c r="BM85" s="52">
        <f>IF(AND((Armeebogen!E37="Waldläufer von Ithilien"),(Armeebogen!C37="Krieger (0)")),(Armeebogen!A37),0)</f>
        <v>0</v>
      </c>
      <c r="BN85" s="45"/>
      <c r="BO85" s="45"/>
      <c r="BP85" s="45"/>
      <c r="BQ85" s="45"/>
      <c r="BR85" s="45"/>
      <c r="BS85" s="45"/>
      <c r="BT85" s="52"/>
    </row>
    <row r="86" ht="15.75" customHeight="1">
      <c r="B86" s="52">
        <f>IF(AND((Armeebogen!E38="Armee von See-Stadt"),(Armeebogen!C38="Krieger (0)")),(Armeebogen!A38),0)</f>
        <v>0</v>
      </c>
      <c r="C86" s="52">
        <f>IF(AND((Armeebogen!E38="Arnor"),(Armeebogen!C38="Krieger (0)")),(Armeebogen!A38),0)</f>
        <v>0</v>
      </c>
      <c r="D86" s="52">
        <f>IF(AND((Armeebogen!E38="Bruchtal"),(Armeebogen!C38="Krieger (0)")),(Armeebogen!A38),0)</f>
        <v>0</v>
      </c>
      <c r="E86" s="52">
        <f>IF(AND((Armeebogen!E38="Das Auenland"),(Armeebogen!C38="Krieger (0)")),(Armeebogen!A38),0)</f>
        <v>0</v>
      </c>
      <c r="F86" s="52">
        <f>IF(AND((Armeebogen!E38="Das Königreich von Kazad-dûm"),(Armeebogen!C38="Krieger (0)")),(Armeebogen!A38),0)</f>
        <v>0</v>
      </c>
      <c r="G86" s="52">
        <f>IF(AND((Armeebogen!E38="Die Lehen"),(Armeebogen!C38="Krieger (0)")),(Armeebogen!A38),0)</f>
        <v>0</v>
      </c>
      <c r="H86" s="51">
        <f>IF(AND((Armeebogen!E38="Der wiedereroberte Erebor"),(Armeebogen!C38="Krieger (0)")),(Armeebogen!A38),0)</f>
        <v>0</v>
      </c>
      <c r="I86" s="52">
        <f>IF(AND((Armeebogen!E38="Die Eisenberge"),(Armeebogen!C38="Krieger (0)")),(Armeebogen!A38),0)</f>
        <v>0</v>
      </c>
      <c r="J86" s="51">
        <f>IF(AND((Armeebogen!E38="Garnision von Thal"),(Armeebogen!E38="Krieger (0)")),(Armeebogen!C38),0)</f>
        <v>0</v>
      </c>
      <c r="K86" s="52">
        <f>IF(AND((Armeebogen!E38="Lothlórien"),(Armeebogen!C38="Krieger (0)")),(Armeebogen!A38),0)</f>
        <v>0</v>
      </c>
      <c r="L86" s="52">
        <f>IF(AND((Armeebogen!E38="Minas Tirith"),(Armeebogen!C38="Krieger (0)")),(Armeebogen!A38),0)</f>
        <v>0</v>
      </c>
      <c r="M86" s="52">
        <f>IF(AND((Armeebogen!E38="Númenor"),(Armeebogen!C38="Krieger (0)")),(Armeebogen!A38),0)</f>
        <v>0</v>
      </c>
      <c r="N86" s="52">
        <f>IF(AND((Armeebogen!G38="Rohan:"),(Armeebogen!E38="Krieger (0)")),(Armeebogen!C38),0)</f>
        <v>0</v>
      </c>
      <c r="O86" s="52">
        <f>IF(AND((Armeebogen!E38="Thranduils Hallen"),(Armeebogen!C38="Krieger (0)")),(Armeebogen!A38),0)</f>
        <v>0</v>
      </c>
      <c r="P86" s="45">
        <f>IF(AND((Armeebogen!E38="Überlebende von See-Stadt"),(Armeebogen!C38="Krieger (0)")),(Armeebogen!A38),0)</f>
        <v>0</v>
      </c>
      <c r="Q86" s="62">
        <f>IF(AND((Armeebogen!E38="Die Armee von Thal"),(Armeebogen!C38="Krieger (0)")),(Armeebogen!A38),0)</f>
        <v>0</v>
      </c>
      <c r="R86" s="62">
        <f>IF(AND((Armeebogen!E38="Die Beornings"),(Armeebogen!C38="Krieger (0)")),(Armeebogen!A38),0)</f>
        <v>0</v>
      </c>
      <c r="S86" s="52">
        <f>IF(AND((Armeebogen!E38="Die Menschen des Westens"),(Armeebogen!C38="Krieger (0)")),(Armeebogen!A38),0)</f>
        <v>0</v>
      </c>
      <c r="T86" s="62">
        <f>IF(AND((Armeebogen!E38="Eomers Reiter"),(Armeebogen!C38="Krieger (0)")),(Armeebogen!A38),0)</f>
        <v>0</v>
      </c>
      <c r="U86" s="62">
        <f>IF(AND((Armeebogen!E38="Pfade des Druaden"),(Armeebogen!C38="Krieger (0)")),(Armeebogen!A38),0)</f>
        <v>0</v>
      </c>
      <c r="V86" s="62">
        <f>IF(AND((Armeebogen!E38="Theodens Reiter"),(Armeebogen!C38="Krieger (0)")),(Armeebogen!A38),0)</f>
        <v>0</v>
      </c>
      <c r="W86" s="62">
        <f>IF(AND((Armeebogen!E38="Theodreds Wache"),(Armeebogen!C38="Krieger (0)")),(Armeebogen!A38),0)</f>
        <v>0</v>
      </c>
      <c r="X86" s="52">
        <f>IF(AND((Armeebogen!E38="Verteidiger des Auenlandes"),(Armeebogen!C38="Krieger (0)")),(Armeebogen!A38),0)</f>
        <v>0</v>
      </c>
      <c r="Y86" s="62"/>
      <c r="Z86" s="62">
        <f>IF(AND((Armeebogen!E38="Verteidiger der Erebors"),(Armeebogen!C38="Krieger (0)")),(Armeebogen!A38),0)</f>
        <v>0</v>
      </c>
      <c r="AA86" s="62">
        <f>IF(AND((Armeebogen!E38="Verteidiger von Helms Klamm"),(Armeebogen!C38="Krieger (0)")),(Armeebogen!A38),0)</f>
        <v>0</v>
      </c>
      <c r="AB86" s="62">
        <f>IF(AND((Armeebogen!E38="Waldläufer von Ithilien"),(Armeebogen!D38="Krieger (0)")),(Armeebogen!A38),0)</f>
        <v>0</v>
      </c>
      <c r="AC86" s="52">
        <f>IF(AND((Armeebogen!E38="Angmar"),(Armeebogen!C38="Krieger (0)")),(Armeebogen!A38),0)</f>
        <v>0</v>
      </c>
      <c r="AD86" s="52">
        <f>IF(AND((Armeebogen!E38="Azogs Jäger"),(Armeebogen!C38="Krieger (0)")),(Armeebogen!A38),0)</f>
        <v>0</v>
      </c>
      <c r="AE86" s="52">
        <f>IF(AND((Armeebogen!E38="Azogs Legion"),(Armeebogen!C38="Krieger (0)")),(Armeebogen!A38),0)</f>
        <v>0</v>
      </c>
      <c r="AF86" s="52">
        <f>IF(AND((Armeebogen!E38="Barad-dûr"),(Armeebogen!C38="Krieger (0)")),(Armeebogen!A38),0)</f>
        <v>0</v>
      </c>
      <c r="AG86" s="52">
        <f>IF(AND((Armeebogen!E38="Die Ostlinge"),(Armeebogen!C38="Krieger (0)")),(Armeebogen!A38),0)</f>
        <v>0</v>
      </c>
      <c r="AH86" s="52">
        <f>IF(AND((Armeebogen!E38="Die Schlangenhorde"),(Armeebogen!C38="Krieger (0)")),(Armeebogen!A38),0)</f>
        <v>0</v>
      </c>
      <c r="AI86" s="62">
        <f>IF(AND((Armeebogen!E38="Dunkle Mächte von Dol Guldur"),(Armeebogen!C38="Krieger (0)")),(Armeebogen!A38),0)</f>
        <v>0</v>
      </c>
      <c r="AJ86" s="52">
        <f>IF(AND((Armeebogen!E38="Isengart"),(Armeebogen!C38="Krieger (0)")),(Armeebogen!A38),0)</f>
        <v>0</v>
      </c>
      <c r="AK86" s="52">
        <f>IF(AND((Armeebogen!E72="Isengart"),(Armeebogen!C72="Krieger (0)")),(Armeebogen!A72),0)</f>
        <v>0</v>
      </c>
      <c r="AL86" s="52">
        <f>IF(AND((Armeebogen!E38="Kosaren von Umbar"),(Armeebogen!C38="Krieger (0)")),(Armeebogen!A38),0)</f>
        <v>0</v>
      </c>
      <c r="AM86" s="52">
        <f>IF(AND((Armeebogen!E72="Kosaren von Umbar"),(Armeebogen!C72="Krieger (0)")),(Armeebogen!A72),0)</f>
        <v>0</v>
      </c>
      <c r="AN86" s="52">
        <f>IF(AND((Armeebogen!E38="Mordor"),(Armeebogen!C38="Krieger (0)")),(Armeebogen!A38),0)</f>
        <v>0</v>
      </c>
      <c r="AO86" s="52">
        <f>IF(AND((Armeebogen!E38="Moria"),(Armeebogen!C38="Krieger (0)")),(Armeebogen!A38),0)</f>
        <v>0</v>
      </c>
      <c r="AP86" s="52">
        <f>IF(AND((Armeebogen!E38="Sharkas Abtrünnige"),(Armeebogen!C38="Krieger (0)")),(Armeebogen!A38),0)</f>
        <v>0</v>
      </c>
      <c r="AQ86" s="52">
        <f>IF(AND((Armeebogen!E38="Variags von Khand"),(Armeebogen!C38="Krieger (0)")),(Armeebogen!A38),0)</f>
        <v>0</v>
      </c>
      <c r="AR86" s="52">
        <f>IF(AND((Armeebogen!E38="Weit-Harad"),(Armeebogen!C38="Krieger (0)")),(Armeebogen!A38),0)</f>
        <v>0</v>
      </c>
      <c r="AS86" s="62">
        <f>IF(AND((Armeebogen!E38="Angriff auf Lothlorien"),(Armeebogen!C38="Krieger (0)")),(Armeebogen!A38),0)</f>
        <v>0</v>
      </c>
      <c r="AT86" s="62">
        <f>IF(AND((Armeebogen!E38="Cirith Ungol"),(Armeebogen!C38="Krieger (0)")),(Armeebogen!A38),0)</f>
        <v>0</v>
      </c>
      <c r="AU86" s="52">
        <f>IF(AND((Armeebogen!E38="Das schwarze Tor öffnet sich"),(Armeebogen!C38="Krieger (0)")),(Armeebogen!A38),0)</f>
        <v>0</v>
      </c>
      <c r="AV86" s="52">
        <f>IF(AND((Armeebogen!E38="Heer des Drachenkaisers"),(Armeebogen!C38="Krieger (0)")),(Armeebogen!A38),0)</f>
        <v>0</v>
      </c>
      <c r="AW86" s="62">
        <f>IF(AND((Armeebogen!E38="Die Armee Dunlands"),(Armeebogen!C38="Krieger (0)")),(Armeebogen!A38),0)</f>
        <v>0</v>
      </c>
      <c r="AX86" s="52">
        <v>0.0</v>
      </c>
      <c r="AY86" s="52">
        <f>IF(AND((Armeebogen!E38="Die Strolche des Bosses"),(Armeebogen!C38="Krieger (0)")),(Armeebogen!A38),0)</f>
        <v>0</v>
      </c>
      <c r="AZ86" s="52">
        <f>IF(AND((Armeebogen!E38="Die Tiefen von Moria"),(Armeebogen!C38="Krieger (0)")),(Armeebogen!A38),0)</f>
        <v>0</v>
      </c>
      <c r="BA86" s="62">
        <f>IF(AND((Armeebogen!E38="Die Wölfe Isengarts"),(Armeebogen!C38="Krieger (0)")),(Armeebogen!A38),0)</f>
        <v>0</v>
      </c>
      <c r="BB86" s="62">
        <f>IF(AND((Armeebogen!E38="Die Bösen Wesen des Düsterwaldes"),(Armeebogen!C38="Krieger (0)")),(Armeebogen!A38),0)</f>
        <v>0</v>
      </c>
      <c r="BC86" s="52">
        <f>IF(AND((Armeebogen!E38="Gothmogs Armee"),(Armeebogen!C38="Krieger (0)")),(Armeebogen!A38),0)</f>
        <v>0</v>
      </c>
      <c r="BD86" s="52">
        <f>IF(AND((Armeebogen!E38="Große Armee des Südens"),(Armeebogen!C38="Krieger (0)")),(Armeebogen!A38),0)</f>
        <v>0</v>
      </c>
      <c r="BE86" s="62">
        <f>IF(AND((Armeebogen!E38="Lurtz' Kundschafter"),(Armeebogen!C38="Krieger (0)")),(Armeebogen!A38),0)</f>
        <v>0</v>
      </c>
      <c r="BF86" s="52">
        <f>IF(AND((Armeebogen!E38="Sturm auf Helms Klamm"),(Armeebogen!C38="Krieger (0)")),(Armeebogen!A38),0)</f>
        <v>0</v>
      </c>
      <c r="BG86" s="62">
        <f>IF(AND((Armeebogen!E38="Ugluks Kundschafter"),(Armeebogen!C38="Krieger (0)")),(Armeebogen!A38),0)</f>
        <v>0</v>
      </c>
      <c r="BH86" s="62">
        <f>IF(AND((Armeebogen!E38="Helmswache"),(Armeebogen!C38="Krieger (0)")),(Armeebogen!A38),0)</f>
        <v>0</v>
      </c>
      <c r="BI86" s="45"/>
      <c r="BJ86" s="45"/>
      <c r="BK86" s="45"/>
      <c r="BL86" s="45"/>
      <c r="BM86" s="52">
        <f>IF(AND((Armeebogen!E38="Waldläufer von Ithilien"),(Armeebogen!C38="Krieger (0)")),(Armeebogen!A38),0)</f>
        <v>0</v>
      </c>
      <c r="BN86" s="45"/>
      <c r="BO86" s="45"/>
      <c r="BP86" s="45"/>
      <c r="BQ86" s="45"/>
      <c r="BR86" s="45"/>
      <c r="BS86" s="45"/>
      <c r="BT86" s="52"/>
    </row>
    <row r="87" ht="15.75" customHeight="1">
      <c r="B87" s="52">
        <f>IF(AND((Armeebogen!E49="Armee von See-Stadt"),(Armeebogen!C49="Krieger (0)")),(Armeebogen!A49),0)</f>
        <v>0</v>
      </c>
      <c r="C87" s="52">
        <f>IF(AND((Armeebogen!E49="Arnor"),(Armeebogen!C49="Krieger (0)")),(Armeebogen!A49),0)</f>
        <v>0</v>
      </c>
      <c r="D87" s="52">
        <f>IF(AND((Armeebogen!E39="Bruchtal"),(Armeebogen!C39="Krieger (0)")),(Armeebogen!A39),0)</f>
        <v>0</v>
      </c>
      <c r="E87" s="52">
        <f>IF(AND((Armeebogen!E39="Das Auenland"),(Armeebogen!C39="Krieger (0)")),(Armeebogen!A39),0)</f>
        <v>0</v>
      </c>
      <c r="F87" s="52">
        <f>IF(AND((Armeebogen!E39="Das Königreich von Kazad-dûm"),(Armeebogen!C39="Krieger (0)")),(Armeebogen!A39),0)</f>
        <v>0</v>
      </c>
      <c r="G87" s="52">
        <f>IF(AND((Armeebogen!E39="Die Lehen"),(Armeebogen!C39="Krieger (0)")),(Armeebogen!A39),0)</f>
        <v>0</v>
      </c>
      <c r="H87" s="51">
        <f>IF(AND((Armeebogen!E39="Der wiedereroberte Erebor"),(Armeebogen!C39="Krieger (0)")),(Armeebogen!A39),0)</f>
        <v>0</v>
      </c>
      <c r="I87" s="52">
        <f>IF(AND((Armeebogen!E49="Die Eisenberge"),(Armeebogen!C49="Krieger (0)")),(Armeebogen!A49),0)</f>
        <v>0</v>
      </c>
      <c r="J87" s="51">
        <f>IF(AND((Armeebogen!E39="Garnision von Thal"),(Armeebogen!E39="Krieger (0)")),(Armeebogen!C39),0)</f>
        <v>0</v>
      </c>
      <c r="K87" s="52">
        <f>IF(AND((Armeebogen!E39="Lothlórien"),(Armeebogen!C39="Krieger (0)")),(Armeebogen!A39),0)</f>
        <v>0</v>
      </c>
      <c r="L87" s="52">
        <f>IF(AND((Armeebogen!E39="Minas Tirith"),(Armeebogen!C39="Krieger (0)")),(Armeebogen!A39),0)</f>
        <v>0</v>
      </c>
      <c r="M87" s="52">
        <f>IF(AND((Armeebogen!E39="Númenor"),(Armeebogen!C39="Krieger (0)")),(Armeebogen!A39),0)</f>
        <v>0</v>
      </c>
      <c r="N87" s="52">
        <f>IF(AND((Armeebogen!G39="Rohan:"),(Armeebogen!E39="Krieger (0)")),(Armeebogen!C39),0)</f>
        <v>0</v>
      </c>
      <c r="O87" s="52">
        <f>IF(AND((Armeebogen!E39="Thranduils Hallen"),(Armeebogen!C39="Krieger (0)")),(Armeebogen!A39),0)</f>
        <v>0</v>
      </c>
      <c r="P87" s="45">
        <f>IF(AND((Armeebogen!E39="Überlebende von See-Stadt"),(Armeebogen!C39="Krieger (0)")),(Armeebogen!A39),0)</f>
        <v>0</v>
      </c>
      <c r="Q87" s="62">
        <f>IF(AND((Armeebogen!E39="Die Armee von Thal"),(Armeebogen!C39="Krieger (0)")),(Armeebogen!A39),0)</f>
        <v>0</v>
      </c>
      <c r="R87" s="62">
        <f>IF(AND((Armeebogen!E39="Die Beornings"),(Armeebogen!C39="Krieger (0)")),(Armeebogen!A39),0)</f>
        <v>0</v>
      </c>
      <c r="S87" s="52">
        <f>IF(AND((Armeebogen!E49="Die Menschen des Westens"),(Armeebogen!C49="Krieger (0)")),(Armeebogen!A49),0)</f>
        <v>0</v>
      </c>
      <c r="T87" s="62">
        <f>IF(AND((Armeebogen!E39="Eomers Reiter"),(Armeebogen!C39="Krieger (0)")),(Armeebogen!A39),0)</f>
        <v>0</v>
      </c>
      <c r="U87" s="62">
        <f>IF(AND((Armeebogen!E39="Pfade des Druaden"),(Armeebogen!C39="Krieger (0)")),(Armeebogen!A39),0)</f>
        <v>0</v>
      </c>
      <c r="V87" s="62">
        <f>IF(AND((Armeebogen!E39="Theodens Reiter"),(Armeebogen!C39="Krieger (0)")),(Armeebogen!A39),0)</f>
        <v>0</v>
      </c>
      <c r="W87" s="62">
        <f>IF(AND((Armeebogen!E39="Theodreds Wache"),(Armeebogen!C39="Krieger (0)")),(Armeebogen!A39),0)</f>
        <v>0</v>
      </c>
      <c r="X87" s="52">
        <f>IF(AND((Armeebogen!E39="Verteidiger des Auenlandes"),(Armeebogen!C39="Krieger (0)")),(Armeebogen!A39),0)</f>
        <v>0</v>
      </c>
      <c r="Y87" s="62"/>
      <c r="Z87" s="62">
        <f>IF(AND((Armeebogen!E39="Verteidiger der Erebors"),(Armeebogen!C39="Krieger (0)")),(Armeebogen!A39),0)</f>
        <v>0</v>
      </c>
      <c r="AA87" s="62">
        <f>IF(AND((Armeebogen!E39="Verteidiger von Helms Klamm"),(Armeebogen!C39="Krieger (0)")),(Armeebogen!A39),0)</f>
        <v>0</v>
      </c>
      <c r="AB87" s="62">
        <f>IF(AND((Armeebogen!E39="Waldläufer von Ithilien"),(Armeebogen!D39="Krieger (0)")),(Armeebogen!A39),0)</f>
        <v>0</v>
      </c>
      <c r="AC87" s="52">
        <f>IF(AND((Armeebogen!E39="Angmar"),(Armeebogen!C39="Krieger (0)")),(Armeebogen!A39),0)</f>
        <v>0</v>
      </c>
      <c r="AD87" s="52">
        <f>IF(AND((Armeebogen!E49="Azogs Jäger"),(Armeebogen!C49="Krieger (0)")),(Armeebogen!A49),0)</f>
        <v>0</v>
      </c>
      <c r="AE87" s="52">
        <f>IF(AND((Armeebogen!E39="Azogs Legion"),(Armeebogen!C39="Krieger (0)")),(Armeebogen!A39),0)</f>
        <v>0</v>
      </c>
      <c r="AF87" s="52">
        <f>IF(AND((Armeebogen!E39="Barad-dûr"),(Armeebogen!C39="Krieger (0)")),(Armeebogen!A39),0)</f>
        <v>0</v>
      </c>
      <c r="AG87" s="52">
        <f>IF(AND((Armeebogen!E39="Die Ostlinge"),(Armeebogen!C39="Krieger (0)")),(Armeebogen!A39),0)</f>
        <v>0</v>
      </c>
      <c r="AH87" s="52">
        <f>IF(AND((Armeebogen!E39="Die Schlangenhorde"),(Armeebogen!C39="Krieger (0)")),(Armeebogen!A39),0)</f>
        <v>0</v>
      </c>
      <c r="AI87" s="62">
        <f>IF(AND((Armeebogen!E39="Dunkle Mächte von Dol Guldur"),(Armeebogen!C39="Krieger (0)")),(Armeebogen!A39),0)</f>
        <v>0</v>
      </c>
      <c r="AJ87" s="52">
        <f>IF(AND((Armeebogen!E39="Isengart"),(Armeebogen!C39="Krieger (0)")),(Armeebogen!A39),0)</f>
        <v>0</v>
      </c>
      <c r="AK87" s="52">
        <f>IF(AND((Armeebogen!E73="Isengart"),(Armeebogen!C73="Krieger (0)")),(Armeebogen!A73),0)</f>
        <v>0</v>
      </c>
      <c r="AL87" s="52">
        <f>IF(AND((Armeebogen!E39="Kosaren von Umbar"),(Armeebogen!C39="Krieger (0)")),(Armeebogen!A39),0)</f>
        <v>0</v>
      </c>
      <c r="AM87" s="52">
        <f>IF(AND((Armeebogen!E73="Kosaren von Umbar"),(Armeebogen!C73="Krieger (0)")),(Armeebogen!A73),0)</f>
        <v>0</v>
      </c>
      <c r="AN87" s="52">
        <f>IF(AND((Armeebogen!E39="Mordor"),(Armeebogen!C39="Krieger (0)")),(Armeebogen!A39),0)</f>
        <v>0</v>
      </c>
      <c r="AO87" s="52">
        <f>IF(AND((Armeebogen!E39="Moria"),(Armeebogen!C39="Krieger (0)")),(Armeebogen!A39),0)</f>
        <v>0</v>
      </c>
      <c r="AP87" s="52">
        <f>IF(AND((Armeebogen!E39="Sharkas Abtrünnige"),(Armeebogen!C39="Krieger (0)")),(Armeebogen!A39),0)</f>
        <v>0</v>
      </c>
      <c r="AQ87" s="52">
        <f>IF(AND((Armeebogen!E39="Variags von Khand"),(Armeebogen!C39="Krieger (0)")),(Armeebogen!A39),0)</f>
        <v>0</v>
      </c>
      <c r="AR87" s="52">
        <f>IF(AND((Armeebogen!E39="Weit-Harad"),(Armeebogen!C39="Krieger (0)")),(Armeebogen!A39),0)</f>
        <v>0</v>
      </c>
      <c r="AS87" s="62">
        <f>IF(AND((Armeebogen!E39="Angriff auf Lothlorien"),(Armeebogen!C39="Krieger (0)")),(Armeebogen!A39),0)</f>
        <v>0</v>
      </c>
      <c r="AT87" s="62">
        <f>IF(AND((Armeebogen!E39="Cirith Ungol"),(Armeebogen!C39="Krieger (0)")),(Armeebogen!A39),0)</f>
        <v>0</v>
      </c>
      <c r="AU87" s="52">
        <f>IF(AND((Armeebogen!E49="Das schwarze Tor öffnet sich"),(Armeebogen!C49="Krieger (0)")),(Armeebogen!A49),0)</f>
        <v>0</v>
      </c>
      <c r="AV87" s="52">
        <f>IF(AND((Armeebogen!E39="Heer des Drachenkaisers"),(Armeebogen!C39="Krieger (0)")),(Armeebogen!A39),0)</f>
        <v>0</v>
      </c>
      <c r="AW87" s="62">
        <f>IF(AND((Armeebogen!E39="Die Armee Dunlands"),(Armeebogen!C39="Krieger (0)")),(Armeebogen!A39),0)</f>
        <v>0</v>
      </c>
      <c r="AX87" s="52">
        <v>0.0</v>
      </c>
      <c r="AY87" s="52">
        <f>IF(AND((Armeebogen!E39="Die Strolche des Bosses"),(Armeebogen!C39="Krieger (0)")),(Armeebogen!A39),0)</f>
        <v>0</v>
      </c>
      <c r="AZ87" s="52">
        <f>IF(AND((Armeebogen!E39="Die Tiefen von Moria"),(Armeebogen!C39="Krieger (0)")),(Armeebogen!A39),0)</f>
        <v>0</v>
      </c>
      <c r="BA87" s="62">
        <f>IF(AND((Armeebogen!E39="Die Wölfe Isengarts"),(Armeebogen!C39="Krieger (0)")),(Armeebogen!A39),0)</f>
        <v>0</v>
      </c>
      <c r="BB87" s="62">
        <f>IF(AND((Armeebogen!E39="Die Bösen Wesen des Düsterwaldes"),(Armeebogen!C39="Krieger (0)")),(Armeebogen!A39),0)</f>
        <v>0</v>
      </c>
      <c r="BC87" s="52">
        <f>IF(AND((Armeebogen!E49="Gothmogs Armee"),(Armeebogen!C49="Krieger (0)")),(Armeebogen!A49),0)</f>
        <v>0</v>
      </c>
      <c r="BD87" s="52">
        <f>IF(AND((Armeebogen!E49="Große Armee des Südens"),(Armeebogen!C49="Krieger (0)")),(Armeebogen!A49),0)</f>
        <v>0</v>
      </c>
      <c r="BE87" s="62">
        <f>IF(AND((Armeebogen!E39="Lurtz' Kundschafter"),(Armeebogen!C39="Krieger (0)")),(Armeebogen!A39),0)</f>
        <v>0</v>
      </c>
      <c r="BF87" s="52">
        <f>IF(AND((Armeebogen!E39="Sturm auf Helms Klamm"),(Armeebogen!C39="Krieger (0)")),(Armeebogen!A39),0)</f>
        <v>0</v>
      </c>
      <c r="BG87" s="62">
        <f>IF(AND((Armeebogen!E39="Ugluks Kundschafter"),(Armeebogen!C39="Krieger (0)")),(Armeebogen!A39),0)</f>
        <v>0</v>
      </c>
      <c r="BH87" s="62">
        <f>IF(AND((Armeebogen!E39="Helmswache"),(Armeebogen!C39="Krieger (0)")),(Armeebogen!A39),0)</f>
        <v>0</v>
      </c>
      <c r="BI87" s="45"/>
      <c r="BJ87" s="45"/>
      <c r="BK87" s="45"/>
      <c r="BL87" s="45"/>
      <c r="BM87" s="52">
        <f>IF(AND((Armeebogen!E49="Waldläufer von Ithilien"),(Armeebogen!C49="Krieger (0)")),(Armeebogen!A49),0)</f>
        <v>0</v>
      </c>
      <c r="BN87" s="45"/>
      <c r="BO87" s="45"/>
      <c r="BP87" s="45"/>
      <c r="BQ87" s="45"/>
      <c r="BR87" s="45"/>
      <c r="BS87" s="45"/>
      <c r="BT87" s="52"/>
    </row>
    <row r="88" ht="15.75" customHeight="1">
      <c r="B88" s="52">
        <f>IF(AND((Armeebogen!E40="Armee von See-Stadt"),(Armeebogen!C40="Krieger (0)")),(Armeebogen!A40),0)</f>
        <v>0</v>
      </c>
      <c r="C88" s="52">
        <f>IF(AND((Armeebogen!E40="Arnor"),(Armeebogen!C40="Krieger (0)")),(Armeebogen!A40),0)</f>
        <v>0</v>
      </c>
      <c r="D88" s="52">
        <f>IF(AND((Armeebogen!E40="Bruchtal"),(Armeebogen!C40="Krieger (0)")),(Armeebogen!A40),0)</f>
        <v>0</v>
      </c>
      <c r="E88" s="52">
        <f>IF(AND((Armeebogen!E40="Das Auenland"),(Armeebogen!C40="Krieger (0)")),(Armeebogen!A40),0)</f>
        <v>0</v>
      </c>
      <c r="F88" s="52">
        <f>IF(AND((Armeebogen!E40="Das Königreich von Kazad-dûm"),(Armeebogen!C40="Krieger (0)")),(Armeebogen!A40),0)</f>
        <v>0</v>
      </c>
      <c r="G88" s="52">
        <f>IF(AND((Armeebogen!E40="Die Lehen"),(Armeebogen!C40="Krieger (0)")),(Armeebogen!A40),0)</f>
        <v>0</v>
      </c>
      <c r="H88" s="51">
        <f>IF(AND((Armeebogen!E40="Der wiedereroberte Erebor"),(Armeebogen!C40="Krieger (0)")),(Armeebogen!A40),0)</f>
        <v>0</v>
      </c>
      <c r="I88" s="52">
        <f>IF(AND((Armeebogen!E40="Die Eisenberge"),(Armeebogen!C40="Krieger (0)")),(Armeebogen!A40),0)</f>
        <v>0</v>
      </c>
      <c r="J88" s="51">
        <f>IF(AND((Armeebogen!E40="Garnision von Thal"),(Armeebogen!E40="Krieger (0)")),(Armeebogen!C40),0)</f>
        <v>0</v>
      </c>
      <c r="K88" s="52">
        <f>IF(AND((Armeebogen!E40="Lothlórien"),(Armeebogen!C40="Krieger (0)")),(Armeebogen!A40),0)</f>
        <v>0</v>
      </c>
      <c r="L88" s="52">
        <f>IF(AND((Armeebogen!E40="Minas Tirith"),(Armeebogen!C40="Krieger (0)")),(Armeebogen!A40),0)</f>
        <v>0</v>
      </c>
      <c r="M88" s="52">
        <f>IF(AND((Armeebogen!E40="Númenor"),(Armeebogen!C40="Krieger (0)")),(Armeebogen!A40),0)</f>
        <v>0</v>
      </c>
      <c r="N88" s="52">
        <f>IF(AND((Armeebogen!G40="Rohan:"),(Armeebogen!E40="Krieger (0)")),(Armeebogen!C40),0)</f>
        <v>0</v>
      </c>
      <c r="O88" s="52">
        <f>IF(AND((Armeebogen!E40="Thranduils Hallen"),(Armeebogen!C40="Krieger (0)")),(Armeebogen!A40),0)</f>
        <v>0</v>
      </c>
      <c r="P88" s="45">
        <f>IF(AND((Armeebogen!E40="Überlebende von See-Stadt"),(Armeebogen!C40="Krieger (0)")),(Armeebogen!A40),0)</f>
        <v>0</v>
      </c>
      <c r="Q88" s="62">
        <f>IF(AND((Armeebogen!E40="Die Armee von Thal"),(Armeebogen!C40="Krieger (0)")),(Armeebogen!A40),0)</f>
        <v>0</v>
      </c>
      <c r="R88" s="62">
        <f>IF(AND((Armeebogen!E40="Die Beornings"),(Armeebogen!C40="Krieger (0)")),(Armeebogen!A40),0)</f>
        <v>0</v>
      </c>
      <c r="S88" s="52">
        <f>IF(AND((Armeebogen!E40="Die Menschen des Westens"),(Armeebogen!C40="Krieger (0)")),(Armeebogen!A40),0)</f>
        <v>0</v>
      </c>
      <c r="T88" s="62">
        <f>IF(AND((Armeebogen!E40="Eomers Reiter"),(Armeebogen!C40="Krieger (0)")),(Armeebogen!A40),0)</f>
        <v>0</v>
      </c>
      <c r="U88" s="62">
        <f>IF(AND((Armeebogen!E40="Pfade des Druaden"),(Armeebogen!C40="Krieger (0)")),(Armeebogen!A40),0)</f>
        <v>0</v>
      </c>
      <c r="V88" s="62">
        <f>IF(AND((Armeebogen!E40="Theodens Reiter"),(Armeebogen!C40="Krieger (0)")),(Armeebogen!A40),0)</f>
        <v>0</v>
      </c>
      <c r="W88" s="62">
        <f>IF(AND((Armeebogen!E40="Theodreds Wache"),(Armeebogen!C40="Krieger (0)")),(Armeebogen!A40),0)</f>
        <v>0</v>
      </c>
      <c r="X88" s="52">
        <f>IF(AND((Armeebogen!E40="Verteidiger des Auenlandes"),(Armeebogen!C40="Krieger (0)")),(Armeebogen!A40),0)</f>
        <v>0</v>
      </c>
      <c r="Y88" s="62"/>
      <c r="Z88" s="62">
        <f>IF(AND((Armeebogen!E40="Verteidiger der Erebors"),(Armeebogen!C40="Krieger (0)")),(Armeebogen!A40),0)</f>
        <v>0</v>
      </c>
      <c r="AA88" s="62">
        <f>IF(AND((Armeebogen!E40="Verteidiger von Helms Klamm"),(Armeebogen!C40="Krieger (0)")),(Armeebogen!A40),0)</f>
        <v>0</v>
      </c>
      <c r="AB88" s="62">
        <f>IF(AND((Armeebogen!E40="Waldläufer von Ithilien"),(Armeebogen!D40="Krieger (0)")),(Armeebogen!A40),0)</f>
        <v>0</v>
      </c>
      <c r="AC88" s="52">
        <f>IF(AND((Armeebogen!E40="Angmar"),(Armeebogen!C40="Krieger (0)")),(Armeebogen!A40),0)</f>
        <v>0</v>
      </c>
      <c r="AD88" s="52">
        <f>IF(AND((Armeebogen!E40="Azogs Jäger"),(Armeebogen!C40="Krieger (0)")),(Armeebogen!A40),0)</f>
        <v>0</v>
      </c>
      <c r="AE88" s="52">
        <f>IF(AND((Armeebogen!E40="Azogs Legion"),(Armeebogen!C40="Krieger (0)")),(Armeebogen!A40),0)</f>
        <v>0</v>
      </c>
      <c r="AF88" s="52">
        <f>IF(AND((Armeebogen!E40="Barad-dûr"),(Armeebogen!C40="Krieger (0)")),(Armeebogen!A40),0)</f>
        <v>0</v>
      </c>
      <c r="AG88" s="52">
        <f>IF(AND((Armeebogen!E40="Die Ostlinge"),(Armeebogen!C40="Krieger (0)")),(Armeebogen!A40),0)</f>
        <v>0</v>
      </c>
      <c r="AH88" s="52">
        <f>IF(AND((Armeebogen!E40="Die Schlangenhorde"),(Armeebogen!C40="Krieger (0)")),(Armeebogen!A40),0)</f>
        <v>0</v>
      </c>
      <c r="AI88" s="62">
        <f>IF(AND((Armeebogen!E40="Dunkle Mächte von Dol Guldur"),(Armeebogen!C40="Krieger (0)")),(Armeebogen!A40),0)</f>
        <v>0</v>
      </c>
      <c r="AJ88" s="52">
        <f>IF(AND((Armeebogen!E40="Isengart"),(Armeebogen!C40="Krieger (0)")),(Armeebogen!A40),0)</f>
        <v>0</v>
      </c>
      <c r="AK88" s="52">
        <f>IF(AND((Armeebogen!E74="Isengart"),(Armeebogen!C74="Krieger (0)")),(Armeebogen!A74),0)</f>
        <v>0</v>
      </c>
      <c r="AL88" s="52">
        <f>IF(AND((Armeebogen!E40="Kosaren von Umbar"),(Armeebogen!C40="Krieger (0)")),(Armeebogen!A40),0)</f>
        <v>0</v>
      </c>
      <c r="AM88" s="52">
        <f>IF(AND((Armeebogen!E74="Kosaren von Umbar"),(Armeebogen!C74="Krieger (0)")),(Armeebogen!A74),0)</f>
        <v>0</v>
      </c>
      <c r="AN88" s="52">
        <f>IF(AND((Armeebogen!E40="Mordor"),(Armeebogen!C40="Krieger (0)")),(Armeebogen!A40),0)</f>
        <v>0</v>
      </c>
      <c r="AO88" s="52">
        <f>IF(AND((Armeebogen!E40="Moria"),(Armeebogen!C40="Krieger (0)")),(Armeebogen!A40),0)</f>
        <v>0</v>
      </c>
      <c r="AP88" s="52">
        <f>IF(AND((Armeebogen!E40="Sharkas Abtrünnige"),(Armeebogen!C40="Krieger (0)")),(Armeebogen!A40),0)</f>
        <v>0</v>
      </c>
      <c r="AQ88" s="52">
        <f>IF(AND((Armeebogen!E40="Variags von Khand"),(Armeebogen!C40="Krieger (0)")),(Armeebogen!A40),0)</f>
        <v>0</v>
      </c>
      <c r="AR88" s="52">
        <f>IF(AND((Armeebogen!E40="Weit-Harad"),(Armeebogen!C40="Krieger (0)")),(Armeebogen!A40),0)</f>
        <v>0</v>
      </c>
      <c r="AS88" s="62">
        <f>IF(AND((Armeebogen!E40="Angriff auf Lothlorien"),(Armeebogen!C40="Krieger (0)")),(Armeebogen!A40),0)</f>
        <v>0</v>
      </c>
      <c r="AT88" s="62">
        <f>IF(AND((Armeebogen!E40="Cirith Ungol"),(Armeebogen!C40="Krieger (0)")),(Armeebogen!A40),0)</f>
        <v>0</v>
      </c>
      <c r="AU88" s="52">
        <f>IF(AND((Armeebogen!E40="Das schwarze Tor öffnet sich"),(Armeebogen!C40="Krieger (0)")),(Armeebogen!A40),0)</f>
        <v>0</v>
      </c>
      <c r="AV88" s="52">
        <f>IF(AND((Armeebogen!E40="Heer des Drachenkaisers"),(Armeebogen!C40="Krieger (0)")),(Armeebogen!A40),0)</f>
        <v>0</v>
      </c>
      <c r="AW88" s="62">
        <f>IF(AND((Armeebogen!E40="Die Armee Dunlands"),(Armeebogen!C40="Krieger (0)")),(Armeebogen!A40),0)</f>
        <v>0</v>
      </c>
      <c r="AX88" s="52">
        <v>0.0</v>
      </c>
      <c r="AY88" s="52">
        <f>IF(AND((Armeebogen!E40="Die Strolche des Bosses"),(Armeebogen!C40="Krieger (0)")),(Armeebogen!A40),0)</f>
        <v>0</v>
      </c>
      <c r="AZ88" s="52">
        <f>IF(AND((Armeebogen!E40="Die Tiefen von Moria"),(Armeebogen!C40="Krieger (0)")),(Armeebogen!A40),0)</f>
        <v>0</v>
      </c>
      <c r="BA88" s="62">
        <f>IF(AND((Armeebogen!E40="Die Wölfe Isengarts"),(Armeebogen!C40="Krieger (0)")),(Armeebogen!A40),0)</f>
        <v>0</v>
      </c>
      <c r="BB88" s="62">
        <f>IF(AND((Armeebogen!E40="Die Bösen Wesen des Düsterwaldes"),(Armeebogen!C40="Krieger (0)")),(Armeebogen!A40),0)</f>
        <v>0</v>
      </c>
      <c r="BC88" s="52">
        <f>IF(AND((Armeebogen!E40="Gothmogs Armee"),(Armeebogen!C40="Krieger (0)")),(Armeebogen!A40),0)</f>
        <v>0</v>
      </c>
      <c r="BD88" s="52">
        <f>IF(AND((Armeebogen!E40="Große Armee des Südens"),(Armeebogen!C40="Krieger (0)")),(Armeebogen!A40),0)</f>
        <v>0</v>
      </c>
      <c r="BE88" s="62">
        <f>IF(AND((Armeebogen!E40="Lurtz' Kundschafter"),(Armeebogen!C40="Krieger (0)")),(Armeebogen!A40),0)</f>
        <v>0</v>
      </c>
      <c r="BF88" s="52">
        <f>IF(AND((Armeebogen!E40="Sturm auf Helms Klamm"),(Armeebogen!C40="Krieger (0)")),(Armeebogen!A40),0)</f>
        <v>0</v>
      </c>
      <c r="BG88" s="62">
        <f>IF(AND((Armeebogen!E40="Ugluks Kundschafter"),(Armeebogen!C40="Krieger (0)")),(Armeebogen!A40),0)</f>
        <v>0</v>
      </c>
      <c r="BH88" s="62">
        <f>IF(AND((Armeebogen!E40="Helmswache"),(Armeebogen!C40="Krieger (0)")),(Armeebogen!A40),0)</f>
        <v>0</v>
      </c>
      <c r="BI88" s="45"/>
      <c r="BJ88" s="45"/>
      <c r="BK88" s="45"/>
      <c r="BL88" s="45"/>
      <c r="BM88" s="52">
        <f>IF(AND((Armeebogen!E40="Waldläufer von Ithilien"),(Armeebogen!C40="Krieger (0)")),(Armeebogen!A40),0)</f>
        <v>0</v>
      </c>
      <c r="BN88" s="45"/>
      <c r="BO88" s="45"/>
      <c r="BP88" s="45"/>
      <c r="BQ88" s="45"/>
      <c r="BR88" s="45"/>
      <c r="BS88" s="45"/>
      <c r="BT88" s="52"/>
    </row>
    <row r="89" ht="15.75" customHeight="1">
      <c r="B89" s="52">
        <f>IF(AND((Armeebogen!E41="Armee von See-Stadt"),(Armeebogen!C41="Krieger (0)")),(Armeebogen!A41),0)</f>
        <v>0</v>
      </c>
      <c r="C89" s="52">
        <f>IF(AND((Armeebogen!E41="Arnor"),(Armeebogen!C41="Krieger (0)")),(Armeebogen!A41),0)</f>
        <v>0</v>
      </c>
      <c r="D89" s="52">
        <f>IF(AND((Armeebogen!E41="Bruchtal"),(Armeebogen!C41="Krieger (0)")),(Armeebogen!A41),0)</f>
        <v>0</v>
      </c>
      <c r="E89" s="52">
        <f>IF(AND((Armeebogen!E41="Das Auenland"),(Armeebogen!C41="Krieger (0)")),(Armeebogen!A41),0)</f>
        <v>0</v>
      </c>
      <c r="F89" s="52">
        <f>IF(AND((Armeebogen!E41="Das Königreich von Kazad-dûm"),(Armeebogen!C41="Krieger (0)")),(Armeebogen!A41),0)</f>
        <v>0</v>
      </c>
      <c r="G89" s="52">
        <f>IF(AND((Armeebogen!E41="Die Lehen"),(Armeebogen!C41="Krieger (0)")),(Armeebogen!A41),0)</f>
        <v>0</v>
      </c>
      <c r="H89" s="51">
        <f>IF(AND((Armeebogen!E41="Der wiedereroberte Erebor"),(Armeebogen!C41="Krieger (0)")),(Armeebogen!A41),0)</f>
        <v>0</v>
      </c>
      <c r="I89" s="52">
        <f>IF(AND((Armeebogen!E41="Die Eisenberge"),(Armeebogen!C41="Krieger (0)")),(Armeebogen!A41),0)</f>
        <v>0</v>
      </c>
      <c r="J89" s="51">
        <f>IF(AND((Armeebogen!E41="Garnision von Thal"),(Armeebogen!E41="Krieger (0)")),(Armeebogen!C41),0)</f>
        <v>0</v>
      </c>
      <c r="K89" s="52">
        <f>IF(AND((Armeebogen!E41="Lothlórien"),(Armeebogen!C41="Krieger (0)")),(Armeebogen!A41),0)</f>
        <v>0</v>
      </c>
      <c r="L89" s="52">
        <f>IF(AND((Armeebogen!E41="Minas Tirith"),(Armeebogen!C41="Krieger (0)")),(Armeebogen!A41),0)</f>
        <v>0</v>
      </c>
      <c r="M89" s="52">
        <f>IF(AND((Armeebogen!E41="Númenor"),(Armeebogen!C41="Krieger (0)")),(Armeebogen!A41),0)</f>
        <v>0</v>
      </c>
      <c r="N89" s="52">
        <f>IF(AND((Armeebogen!G41="Rohan:"),(Armeebogen!E41="Krieger (0)")),(Armeebogen!C41),0)</f>
        <v>0</v>
      </c>
      <c r="O89" s="52">
        <f>IF(AND((Armeebogen!E41="Thranduils Hallen"),(Armeebogen!C41="Krieger (0)")),(Armeebogen!A41),0)</f>
        <v>0</v>
      </c>
      <c r="P89" s="45">
        <f>IF(AND((Armeebogen!E41="Überlebende von See-Stadt"),(Armeebogen!C41="Krieger (0)")),(Armeebogen!A41),0)</f>
        <v>0</v>
      </c>
      <c r="Q89" s="62">
        <f>IF(AND((Armeebogen!E41="Die Armee von Thal"),(Armeebogen!C41="Krieger (0)")),(Armeebogen!A41),0)</f>
        <v>0</v>
      </c>
      <c r="R89" s="62">
        <f>IF(AND((Armeebogen!E41="Die Beornings"),(Armeebogen!C41="Krieger (0)")),(Armeebogen!A41),0)</f>
        <v>0</v>
      </c>
      <c r="S89" s="52">
        <f>IF(AND((Armeebogen!E41="Die Menschen des Westens"),(Armeebogen!C41="Krieger (0)")),(Armeebogen!A41),0)</f>
        <v>0</v>
      </c>
      <c r="T89" s="62">
        <f>IF(AND((Armeebogen!E41="Eomers Reiter"),(Armeebogen!C41="Krieger (0)")),(Armeebogen!A41),0)</f>
        <v>0</v>
      </c>
      <c r="U89" s="62">
        <f>IF(AND((Armeebogen!E41="Pfade des Druaden"),(Armeebogen!C41="Krieger (0)")),(Armeebogen!A41),0)</f>
        <v>0</v>
      </c>
      <c r="V89" s="62">
        <f>IF(AND((Armeebogen!E41="Theodens Reiter"),(Armeebogen!C41="Krieger (0)")),(Armeebogen!A41),0)</f>
        <v>0</v>
      </c>
      <c r="W89" s="62">
        <f>IF(AND((Armeebogen!E41="Theodreds Wache"),(Armeebogen!C41="Krieger (0)")),(Armeebogen!A41),0)</f>
        <v>0</v>
      </c>
      <c r="X89" s="52">
        <f>IF(AND((Armeebogen!E41="Verteidiger des Auenlandes"),(Armeebogen!C41="Krieger (0)")),(Armeebogen!A41),0)</f>
        <v>0</v>
      </c>
      <c r="Y89" s="62"/>
      <c r="Z89" s="62">
        <f>IF(AND((Armeebogen!E41="Verteidiger der Erebors"),(Armeebogen!C41="Krieger (0)")),(Armeebogen!A41),0)</f>
        <v>0</v>
      </c>
      <c r="AA89" s="62">
        <f>IF(AND((Armeebogen!E41="Verteidiger von Helms Klamm"),(Armeebogen!C41="Krieger (0)")),(Armeebogen!A41),0)</f>
        <v>0</v>
      </c>
      <c r="AB89" s="62">
        <f>IF(AND((Armeebogen!E41="Waldläufer von Ithilien"),(Armeebogen!D41="Krieger (0)")),(Armeebogen!A41),0)</f>
        <v>0</v>
      </c>
      <c r="AC89" s="52">
        <f>IF(AND((Armeebogen!E41="Angmar"),(Armeebogen!C41="Krieger (0)")),(Armeebogen!A41),0)</f>
        <v>0</v>
      </c>
      <c r="AD89" s="52">
        <f>IF(AND((Armeebogen!E41="Azogs Jäger"),(Armeebogen!C41="Krieger (0)")),(Armeebogen!A41),0)</f>
        <v>0</v>
      </c>
      <c r="AE89" s="52">
        <f>IF(AND((Armeebogen!E41="Azogs Legion"),(Armeebogen!C41="Krieger (0)")),(Armeebogen!A41),0)</f>
        <v>0</v>
      </c>
      <c r="AF89" s="52">
        <f>IF(AND((Armeebogen!E41="Barad-dûr"),(Armeebogen!C41="Krieger (0)")),(Armeebogen!A41),0)</f>
        <v>0</v>
      </c>
      <c r="AG89" s="52">
        <f>IF(AND((Armeebogen!E41="Die Ostlinge"),(Armeebogen!C41="Krieger (0)")),(Armeebogen!A41),0)</f>
        <v>0</v>
      </c>
      <c r="AH89" s="52">
        <f>IF(AND((Armeebogen!E41="Die Schlangenhorde"),(Armeebogen!C41="Krieger (0)")),(Armeebogen!A41),0)</f>
        <v>0</v>
      </c>
      <c r="AI89" s="62">
        <f>IF(AND((Armeebogen!E41="Dunkle Mächte von Dol Guldur"),(Armeebogen!C41="Krieger (0)")),(Armeebogen!A41),0)</f>
        <v>0</v>
      </c>
      <c r="AJ89" s="52">
        <f>IF(AND((Armeebogen!E41="Isengart"),(Armeebogen!C41="Krieger (0)")),(Armeebogen!A41),0)</f>
        <v>0</v>
      </c>
      <c r="AK89" s="52">
        <f>IF(AND((Armeebogen!E75="Isengart"),(Armeebogen!C75="Krieger (0)")),(Armeebogen!A75),0)</f>
        <v>0</v>
      </c>
      <c r="AL89" s="52">
        <f>IF(AND((Armeebogen!E41="Kosaren von Umbar"),(Armeebogen!C41="Krieger (0)")),(Armeebogen!A41),0)</f>
        <v>0</v>
      </c>
      <c r="AM89" s="52">
        <f>IF(AND((Armeebogen!E75="Kosaren von Umbar"),(Armeebogen!C75="Krieger (0)")),(Armeebogen!A75),0)</f>
        <v>0</v>
      </c>
      <c r="AN89" s="52">
        <f>IF(AND((Armeebogen!E41="Mordor"),(Armeebogen!C41="Krieger (0)")),(Armeebogen!A41),0)</f>
        <v>0</v>
      </c>
      <c r="AO89" s="52">
        <f>IF(AND((Armeebogen!E41="Moria"),(Armeebogen!C41="Krieger (0)")),(Armeebogen!A41),0)</f>
        <v>0</v>
      </c>
      <c r="AP89" s="52">
        <f>IF(AND((Armeebogen!E41="Sharkas Abtrünnige"),(Armeebogen!C41="Krieger (0)")),(Armeebogen!A41),0)</f>
        <v>0</v>
      </c>
      <c r="AQ89" s="52">
        <f>IF(AND((Armeebogen!E41="Variags von Khand"),(Armeebogen!C41="Krieger (0)")),(Armeebogen!A41),0)</f>
        <v>0</v>
      </c>
      <c r="AR89" s="52">
        <f>IF(AND((Armeebogen!E41="Weit-Harad"),(Armeebogen!C41="Krieger (0)")),(Armeebogen!A41),0)</f>
        <v>0</v>
      </c>
      <c r="AS89" s="62">
        <f>IF(AND((Armeebogen!E41="Angriff auf Lothlorien"),(Armeebogen!C41="Krieger (0)")),(Armeebogen!A41),0)</f>
        <v>0</v>
      </c>
      <c r="AT89" s="62">
        <f>IF(AND((Armeebogen!E41="Cirith Ungol"),(Armeebogen!C41="Krieger (0)")),(Armeebogen!A41),0)</f>
        <v>0</v>
      </c>
      <c r="AU89" s="52">
        <f>IF(AND((Armeebogen!E41="Das schwarze Tor öffnet sich"),(Armeebogen!C41="Krieger (0)")),(Armeebogen!A41),0)</f>
        <v>0</v>
      </c>
      <c r="AV89" s="52">
        <f>IF(AND((Armeebogen!E41="Heer des Drachenkaisers"),(Armeebogen!C41="Krieger (0)")),(Armeebogen!A41),0)</f>
        <v>0</v>
      </c>
      <c r="AW89" s="62">
        <f>IF(AND((Armeebogen!E41="Die Armee Dunlands"),(Armeebogen!C41="Krieger (0)")),(Armeebogen!A41),0)</f>
        <v>0</v>
      </c>
      <c r="AX89" s="52">
        <v>0.0</v>
      </c>
      <c r="AY89" s="52">
        <f>IF(AND((Armeebogen!E41="Die Strolche des Bosses"),(Armeebogen!C41="Krieger (0)")),(Armeebogen!A41),0)</f>
        <v>0</v>
      </c>
      <c r="AZ89" s="52">
        <f>IF(AND((Armeebogen!E41="Die Tiefen von Moria"),(Armeebogen!C41="Krieger (0)")),(Armeebogen!A41),0)</f>
        <v>0</v>
      </c>
      <c r="BA89" s="62">
        <f>IF(AND((Armeebogen!E41="Die Wölfe Isengarts"),(Armeebogen!C41="Krieger (0)")),(Armeebogen!A41),0)</f>
        <v>0</v>
      </c>
      <c r="BB89" s="62">
        <f>IF(AND((Armeebogen!E41="Die Bösen Wesen des Düsterwaldes"),(Armeebogen!C41="Krieger (0)")),(Armeebogen!A41),0)</f>
        <v>0</v>
      </c>
      <c r="BC89" s="52">
        <f>IF(AND((Armeebogen!E41="Gothmogs Armee"),(Armeebogen!C41="Krieger (0)")),(Armeebogen!A41),0)</f>
        <v>0</v>
      </c>
      <c r="BD89" s="52">
        <f>IF(AND((Armeebogen!E41="Große Armee des Südens"),(Armeebogen!C41="Krieger (0)")),(Armeebogen!A41),0)</f>
        <v>0</v>
      </c>
      <c r="BE89" s="62">
        <f>IF(AND((Armeebogen!E41="Lurtz' Kundschafter"),(Armeebogen!C41="Krieger (0)")),(Armeebogen!A41),0)</f>
        <v>0</v>
      </c>
      <c r="BF89" s="52">
        <f>IF(AND((Armeebogen!E41="Sturm auf Helms Klamm"),(Armeebogen!C41="Krieger (0)")),(Armeebogen!A41),0)</f>
        <v>0</v>
      </c>
      <c r="BG89" s="62">
        <f>IF(AND((Armeebogen!E41="Ugluks Kundschafter"),(Armeebogen!C41="Krieger (0)")),(Armeebogen!A41),0)</f>
        <v>0</v>
      </c>
      <c r="BH89" s="62">
        <f>IF(AND((Armeebogen!E41="Helmswache"),(Armeebogen!C41="Krieger (0)")),(Armeebogen!A41),0)</f>
        <v>0</v>
      </c>
      <c r="BI89" s="45"/>
      <c r="BJ89" s="45"/>
      <c r="BK89" s="45"/>
      <c r="BL89" s="45"/>
      <c r="BM89" s="52">
        <f>IF(AND((Armeebogen!E41="Waldläufer von Ithilien"),(Armeebogen!C41="Krieger (0)")),(Armeebogen!A41),0)</f>
        <v>0</v>
      </c>
      <c r="BN89" s="45"/>
      <c r="BO89" s="45"/>
      <c r="BP89" s="45"/>
      <c r="BQ89" s="45"/>
      <c r="BR89" s="45"/>
      <c r="BS89" s="45"/>
      <c r="BT89" s="52"/>
    </row>
    <row r="90" ht="15.75" customHeight="1">
      <c r="B90" s="52">
        <f>IF(AND((Armeebogen!E42="Armee von See-Stadt"),(Armeebogen!C42="Krieger (0)")),(Armeebogen!A42),0)</f>
        <v>0</v>
      </c>
      <c r="C90" s="52">
        <f>IF(AND((Armeebogen!E42="Arnor"),(Armeebogen!C42="Krieger (0)")),(Armeebogen!A42),0)</f>
        <v>0</v>
      </c>
      <c r="D90" s="52">
        <f>IF(AND((Armeebogen!E42="Bruchtal"),(Armeebogen!C42="Krieger (0)")),(Armeebogen!A42),0)</f>
        <v>0</v>
      </c>
      <c r="E90" s="52">
        <f>IF(AND((Armeebogen!E42="Das Auenland"),(Armeebogen!C42="Krieger (0)")),(Armeebogen!A42),0)</f>
        <v>0</v>
      </c>
      <c r="F90" s="52">
        <f>IF(AND((Armeebogen!E42="Das Königreich von Kazad-dûm"),(Armeebogen!C42="Krieger (0)")),(Armeebogen!A42),0)</f>
        <v>0</v>
      </c>
      <c r="G90" s="52">
        <f>IF(AND((Armeebogen!E42="Die Lehen"),(Armeebogen!C42="Krieger (0)")),(Armeebogen!A42),0)</f>
        <v>0</v>
      </c>
      <c r="H90" s="51">
        <f>IF(AND((Armeebogen!E42="Der wiedereroberte Erebor"),(Armeebogen!C42="Krieger (0)")),(Armeebogen!A42),0)</f>
        <v>0</v>
      </c>
      <c r="I90" s="52">
        <f>IF(AND((Armeebogen!E42="Die Eisenberge"),(Armeebogen!C42="Krieger (0)")),(Armeebogen!A42),0)</f>
        <v>0</v>
      </c>
      <c r="J90" s="51">
        <f>IF(AND((Armeebogen!E42="Garnision von Thal"),(Armeebogen!E42="Krieger (0)")),(Armeebogen!C42),0)</f>
        <v>0</v>
      </c>
      <c r="K90" s="52">
        <f>IF(AND((Armeebogen!E42="Lothlórien"),(Armeebogen!C42="Krieger (0)")),(Armeebogen!A42),0)</f>
        <v>0</v>
      </c>
      <c r="L90" s="52">
        <f>IF(AND((Armeebogen!E42="Minas Tirith"),(Armeebogen!C42="Krieger (0)")),(Armeebogen!A42),0)</f>
        <v>0</v>
      </c>
      <c r="M90" s="52">
        <f>IF(AND((Armeebogen!E42="Númenor"),(Armeebogen!C42="Krieger (0)")),(Armeebogen!A42),0)</f>
        <v>0</v>
      </c>
      <c r="N90" s="52">
        <f>IF(AND((Armeebogen!G42="Rohan:"),(Armeebogen!E42="Krieger (0)")),(Armeebogen!C42),0)</f>
        <v>0</v>
      </c>
      <c r="O90" s="52">
        <f>IF(AND((Armeebogen!E42="Thranduils Hallen"),(Armeebogen!C42="Krieger (0)")),(Armeebogen!A42),0)</f>
        <v>0</v>
      </c>
      <c r="P90" s="45">
        <f>IF(AND((Armeebogen!E42="Überlebende von See-Stadt"),(Armeebogen!C42="Krieger (0)")),(Armeebogen!A42),0)</f>
        <v>0</v>
      </c>
      <c r="Q90" s="62">
        <f>IF(AND((Armeebogen!E42="Die Armee von Thal"),(Armeebogen!C42="Krieger (0)")),(Armeebogen!A42),0)</f>
        <v>0</v>
      </c>
      <c r="R90" s="62">
        <f>IF(AND((Armeebogen!E42="Die Beornings"),(Armeebogen!C42="Krieger (0)")),(Armeebogen!A42),0)</f>
        <v>0</v>
      </c>
      <c r="S90" s="52">
        <f>IF(AND((Armeebogen!E42="Die Menschen des Westens"),(Armeebogen!C42="Krieger (0)")),(Armeebogen!A42),0)</f>
        <v>0</v>
      </c>
      <c r="T90" s="62">
        <f>IF(AND((Armeebogen!E42="Eomers Reiter"),(Armeebogen!C42="Krieger (0)")),(Armeebogen!A42),0)</f>
        <v>0</v>
      </c>
      <c r="U90" s="62">
        <f>IF(AND((Armeebogen!E42="Pfade des Druaden"),(Armeebogen!C42="Krieger (0)")),(Armeebogen!A42),0)</f>
        <v>0</v>
      </c>
      <c r="V90" s="62">
        <f>IF(AND((Armeebogen!E42="Theodens Reiter"),(Armeebogen!C42="Krieger (0)")),(Armeebogen!A42),0)</f>
        <v>0</v>
      </c>
      <c r="W90" s="62">
        <f>IF(AND((Armeebogen!E42="Theodreds Wache"),(Armeebogen!C42="Krieger (0)")),(Armeebogen!A42),0)</f>
        <v>0</v>
      </c>
      <c r="X90" s="52">
        <f>IF(AND((Armeebogen!E42="Verteidiger des Auenlandes"),(Armeebogen!C42="Krieger (0)")),(Armeebogen!A42),0)</f>
        <v>0</v>
      </c>
      <c r="Y90" s="62"/>
      <c r="Z90" s="62">
        <f>IF(AND((Armeebogen!E42="Verteidiger der Erebors"),(Armeebogen!C42="Krieger (0)")),(Armeebogen!A42),0)</f>
        <v>0</v>
      </c>
      <c r="AA90" s="62">
        <f>IF(AND((Armeebogen!E42="Verteidiger von Helms Klamm"),(Armeebogen!C42="Krieger (0)")),(Armeebogen!A42),0)</f>
        <v>0</v>
      </c>
      <c r="AB90" s="62">
        <f>IF(AND((Armeebogen!E42="Waldläufer von Ithilien"),(Armeebogen!D42="Krieger (0)")),(Armeebogen!A42),0)</f>
        <v>0</v>
      </c>
      <c r="AC90" s="52">
        <f>IF(AND((Armeebogen!E42="Angmar"),(Armeebogen!C42="Krieger (0)")),(Armeebogen!A42),0)</f>
        <v>0</v>
      </c>
      <c r="AD90" s="52">
        <f>IF(AND((Armeebogen!E42="Azogs Jäger"),(Armeebogen!C42="Krieger (0)")),(Armeebogen!A42),0)</f>
        <v>0</v>
      </c>
      <c r="AE90" s="52">
        <f>IF(AND((Armeebogen!E42="Azogs Legion"),(Armeebogen!C42="Krieger (0)")),(Armeebogen!A42),0)</f>
        <v>0</v>
      </c>
      <c r="AF90" s="52">
        <f>IF(AND((Armeebogen!E42="Barad-dûr"),(Armeebogen!C42="Krieger (0)")),(Armeebogen!A42),0)</f>
        <v>0</v>
      </c>
      <c r="AG90" s="52">
        <f>IF(AND((Armeebogen!E42="Die Ostlinge"),(Armeebogen!C42="Krieger (0)")),(Armeebogen!A42),0)</f>
        <v>0</v>
      </c>
      <c r="AH90" s="52">
        <f>IF(AND((Armeebogen!E42="Die Schlangenhorde"),(Armeebogen!C42="Krieger (0)")),(Armeebogen!A42),0)</f>
        <v>0</v>
      </c>
      <c r="AI90" s="62">
        <f>IF(AND((Armeebogen!E42="Dunkle Mächte von Dol Guldur"),(Armeebogen!C42="Krieger (0)")),(Armeebogen!A42),0)</f>
        <v>0</v>
      </c>
      <c r="AJ90" s="52">
        <f>IF(AND((Armeebogen!E42="Isengart"),(Armeebogen!C42="Krieger (0)")),(Armeebogen!A42),0)</f>
        <v>0</v>
      </c>
      <c r="AK90" s="52">
        <f>IF(AND((Armeebogen!E76="Isengart"),(Armeebogen!C76="Krieger (0)")),(Armeebogen!A76),0)</f>
        <v>0</v>
      </c>
      <c r="AL90" s="52">
        <f>IF(AND((Armeebogen!E42="Kosaren von Umbar"),(Armeebogen!C42="Krieger (0)")),(Armeebogen!A42),0)</f>
        <v>0</v>
      </c>
      <c r="AM90" s="52">
        <f>IF(AND((Armeebogen!E76="Kosaren von Umbar"),(Armeebogen!C76="Krieger (0)")),(Armeebogen!A76),0)</f>
        <v>0</v>
      </c>
      <c r="AN90" s="52">
        <f>IF(AND((Armeebogen!E42="Mordor"),(Armeebogen!C42="Krieger (0)")),(Armeebogen!A42),0)</f>
        <v>0</v>
      </c>
      <c r="AO90" s="52">
        <f>IF(AND((Armeebogen!E42="Moria"),(Armeebogen!C42="Krieger (0)")),(Armeebogen!A42),0)</f>
        <v>0</v>
      </c>
      <c r="AP90" s="52">
        <f>IF(AND((Armeebogen!E42="Sharkas Abtrünnige"),(Armeebogen!C42="Krieger (0)")),(Armeebogen!A42),0)</f>
        <v>0</v>
      </c>
      <c r="AQ90" s="52">
        <f>IF(AND((Armeebogen!E42="Variags von Khand"),(Armeebogen!C42="Krieger (0)")),(Armeebogen!A42),0)</f>
        <v>0</v>
      </c>
      <c r="AR90" s="52">
        <f>IF(AND((Armeebogen!E42="Weit-Harad"),(Armeebogen!C42="Krieger (0)")),(Armeebogen!A42),0)</f>
        <v>0</v>
      </c>
      <c r="AS90" s="62">
        <f>IF(AND((Armeebogen!E42="Angriff auf Lothlorien"),(Armeebogen!C42="Krieger (0)")),(Armeebogen!A42),0)</f>
        <v>0</v>
      </c>
      <c r="AT90" s="62">
        <f>IF(AND((Armeebogen!E42="Cirith Ungol"),(Armeebogen!C42="Krieger (0)")),(Armeebogen!A42),0)</f>
        <v>0</v>
      </c>
      <c r="AU90" s="52">
        <f>IF(AND((Armeebogen!E42="Das schwarze Tor öffnet sich"),(Armeebogen!C42="Krieger (0)")),(Armeebogen!A42),0)</f>
        <v>0</v>
      </c>
      <c r="AV90" s="52">
        <f>IF(AND((Armeebogen!E42="Heer des Drachenkaisers"),(Armeebogen!C42="Krieger (0)")),(Armeebogen!A42),0)</f>
        <v>0</v>
      </c>
      <c r="AW90" s="62">
        <f>IF(AND((Armeebogen!E42="Die Armee Dunlands"),(Armeebogen!C42="Krieger (0)")),(Armeebogen!A42),0)</f>
        <v>0</v>
      </c>
      <c r="AX90" s="52">
        <v>0.0</v>
      </c>
      <c r="AY90" s="52">
        <f>IF(AND((Armeebogen!E42="Die Strolche des Bosses"),(Armeebogen!C42="Krieger (0)")),(Armeebogen!A42),0)</f>
        <v>0</v>
      </c>
      <c r="AZ90" s="52">
        <f>IF(AND((Armeebogen!E42="Die Tiefen von Moria"),(Armeebogen!C42="Krieger (0)")),(Armeebogen!A42),0)</f>
        <v>0</v>
      </c>
      <c r="BA90" s="62">
        <f>IF(AND((Armeebogen!E42="Die Wölfe Isengarts"),(Armeebogen!C42="Krieger (0)")),(Armeebogen!A42),0)</f>
        <v>0</v>
      </c>
      <c r="BB90" s="62">
        <f>IF(AND((Armeebogen!E42="Die Bösen Wesen des Düsterwaldes"),(Armeebogen!C42="Krieger (0)")),(Armeebogen!A42),0)</f>
        <v>0</v>
      </c>
      <c r="BC90" s="52">
        <f>IF(AND((Armeebogen!E42="Gothmogs Armee"),(Armeebogen!C42="Krieger (0)")),(Armeebogen!A42),0)</f>
        <v>0</v>
      </c>
      <c r="BD90" s="52">
        <f>IF(AND((Armeebogen!E42="Große Armee des Südens"),(Armeebogen!C42="Krieger (0)")),(Armeebogen!A42),0)</f>
        <v>0</v>
      </c>
      <c r="BE90" s="62">
        <f>IF(AND((Armeebogen!E42="Lurtz' Kundschafter"),(Armeebogen!C42="Krieger (0)")),(Armeebogen!A42),0)</f>
        <v>0</v>
      </c>
      <c r="BF90" s="52">
        <f>IF(AND((Armeebogen!E42="Sturm auf Helms Klamm"),(Armeebogen!C42="Krieger (0)")),(Armeebogen!A42),0)</f>
        <v>0</v>
      </c>
      <c r="BG90" s="62">
        <f>IF(AND((Armeebogen!E42="Ugluks Kundschafter"),(Armeebogen!C42="Krieger (0)")),(Armeebogen!A42),0)</f>
        <v>0</v>
      </c>
      <c r="BH90" s="62">
        <f>IF(AND((Armeebogen!E42="Helmswache"),(Armeebogen!C42="Krieger (0)")),(Armeebogen!A42),0)</f>
        <v>0</v>
      </c>
      <c r="BI90" s="45"/>
      <c r="BJ90" s="45"/>
      <c r="BK90" s="45"/>
      <c r="BL90" s="45"/>
      <c r="BM90" s="52">
        <f>IF(AND((Armeebogen!E42="Waldläufer von Ithilien"),(Armeebogen!C42="Krieger (0)")),(Armeebogen!A42),0)</f>
        <v>0</v>
      </c>
      <c r="BN90" s="45"/>
      <c r="BO90" s="45"/>
      <c r="BP90" s="45"/>
      <c r="BQ90" s="45"/>
      <c r="BR90" s="45"/>
      <c r="BS90" s="45"/>
      <c r="BT90" s="52"/>
    </row>
    <row r="91" ht="15.75" customHeight="1">
      <c r="B91" s="52">
        <f>IF(AND((Armeebogen!E43="Armee von See-Stadt"),(Armeebogen!C43="Krieger (0)")),(Armeebogen!A43),0)</f>
        <v>0</v>
      </c>
      <c r="C91" s="52">
        <f>IF(AND((Armeebogen!E43="Arnor"),(Armeebogen!C43="Krieger (0)")),(Armeebogen!A43),0)</f>
        <v>0</v>
      </c>
      <c r="D91" s="52">
        <f>IF(AND((Armeebogen!E43="Bruchtal"),(Armeebogen!C43="Krieger (0)")),(Armeebogen!A43),0)</f>
        <v>0</v>
      </c>
      <c r="E91" s="52">
        <f>IF(AND((Armeebogen!E43="Das Auenland"),(Armeebogen!C43="Krieger (0)")),(Armeebogen!A43),0)</f>
        <v>0</v>
      </c>
      <c r="F91" s="52">
        <f>IF(AND((Armeebogen!E43="Das Königreich von Kazad-dûm"),(Armeebogen!C43="Krieger (0)")),(Armeebogen!A43),0)</f>
        <v>0</v>
      </c>
      <c r="G91" s="52">
        <f>IF(AND((Armeebogen!E43="Die Lehen"),(Armeebogen!C43="Krieger (0)")),(Armeebogen!A43),0)</f>
        <v>0</v>
      </c>
      <c r="H91" s="51">
        <f>IF(AND((Armeebogen!E43="Der wiedereroberte Erebor"),(Armeebogen!C43="Krieger (0)")),(Armeebogen!A43),0)</f>
        <v>0</v>
      </c>
      <c r="I91" s="52">
        <f>IF(AND((Armeebogen!E43="Die Eisenberge"),(Armeebogen!C43="Krieger (0)")),(Armeebogen!A43),0)</f>
        <v>0</v>
      </c>
      <c r="J91" s="51">
        <f>IF(AND((Armeebogen!E43="Garnision von Thal"),(Armeebogen!E43="Krieger (0)")),(Armeebogen!C43),0)</f>
        <v>0</v>
      </c>
      <c r="K91" s="52">
        <f>IF(AND((Armeebogen!E43="Lothlórien"),(Armeebogen!C43="Krieger (0)")),(Armeebogen!A43),0)</f>
        <v>0</v>
      </c>
      <c r="L91" s="52">
        <f>IF(AND((Armeebogen!E43="Minas Tirith"),(Armeebogen!C43="Krieger (0)")),(Armeebogen!A43),0)</f>
        <v>0</v>
      </c>
      <c r="M91" s="52">
        <f>IF(AND((Armeebogen!E43="Númenor"),(Armeebogen!C43="Krieger (0)")),(Armeebogen!A43),0)</f>
        <v>0</v>
      </c>
      <c r="N91" s="52">
        <f>IF(AND((Armeebogen!G43="Rohan:"),(Armeebogen!E43="Krieger (0)")),(Armeebogen!C43),0)</f>
        <v>0</v>
      </c>
      <c r="O91" s="52">
        <f>IF(AND((Armeebogen!E43="Thranduils Hallen"),(Armeebogen!C43="Krieger (0)")),(Armeebogen!A43),0)</f>
        <v>0</v>
      </c>
      <c r="P91" s="45">
        <f>IF(AND((Armeebogen!E43="Überlebende von See-Stadt"),(Armeebogen!C43="Krieger (0)")),(Armeebogen!A43),0)</f>
        <v>0</v>
      </c>
      <c r="Q91" s="62">
        <f>IF(AND((Armeebogen!E43="Die Armee von Thal"),(Armeebogen!C43="Krieger (0)")),(Armeebogen!A43),0)</f>
        <v>0</v>
      </c>
      <c r="R91" s="62">
        <f>IF(AND((Armeebogen!E43="Die Beornings"),(Armeebogen!C43="Krieger (0)")),(Armeebogen!A43),0)</f>
        <v>0</v>
      </c>
      <c r="S91" s="52">
        <f>IF(AND((Armeebogen!E43="Die Menschen des Westens"),(Armeebogen!C43="Krieger (0)")),(Armeebogen!A43),0)</f>
        <v>0</v>
      </c>
      <c r="T91" s="62">
        <f>IF(AND((Armeebogen!E43="Eomers Reiter"),(Armeebogen!C43="Krieger (0)")),(Armeebogen!A43),0)</f>
        <v>0</v>
      </c>
      <c r="U91" s="62">
        <f>IF(AND((Armeebogen!E43="Pfade des Druaden"),(Armeebogen!C43="Krieger (0)")),(Armeebogen!A43),0)</f>
        <v>0</v>
      </c>
      <c r="V91" s="62">
        <f>IF(AND((Armeebogen!E43="Theodens Reiter"),(Armeebogen!C43="Krieger (0)")),(Armeebogen!A43),0)</f>
        <v>0</v>
      </c>
      <c r="W91" s="62">
        <f>IF(AND((Armeebogen!E43="Theodreds Wache"),(Armeebogen!C43="Krieger (0)")),(Armeebogen!A43),0)</f>
        <v>0</v>
      </c>
      <c r="X91" s="52">
        <f>IF(AND((Armeebogen!E43="Verteidiger des Auenlandes"),(Armeebogen!C43="Krieger (0)")),(Armeebogen!A43),0)</f>
        <v>0</v>
      </c>
      <c r="Y91" s="62"/>
      <c r="Z91" s="62">
        <f>IF(AND((Armeebogen!E43="Verteidiger der Erebors"),(Armeebogen!C43="Krieger (0)")),(Armeebogen!A43),0)</f>
        <v>0</v>
      </c>
      <c r="AA91" s="62">
        <f>IF(AND((Armeebogen!E43="Verteidiger von Helms Klamm"),(Armeebogen!C43="Krieger (0)")),(Armeebogen!A43),0)</f>
        <v>0</v>
      </c>
      <c r="AB91" s="62">
        <f>IF(AND((Armeebogen!E43="Waldläufer von Ithilien"),(Armeebogen!D43="Krieger (0)")),(Armeebogen!A43),0)</f>
        <v>0</v>
      </c>
      <c r="AC91" s="52">
        <f>IF(AND((Armeebogen!E43="Angmar"),(Armeebogen!C43="Krieger (0)")),(Armeebogen!A43),0)</f>
        <v>0</v>
      </c>
      <c r="AD91" s="52">
        <f>IF(AND((Armeebogen!E43="Azogs Jäger"),(Armeebogen!C43="Krieger (0)")),(Armeebogen!A43),0)</f>
        <v>0</v>
      </c>
      <c r="AE91" s="52">
        <f>IF(AND((Armeebogen!E43="Azogs Legion"),(Armeebogen!C43="Krieger (0)")),(Armeebogen!A43),0)</f>
        <v>0</v>
      </c>
      <c r="AF91" s="52">
        <f>IF(AND((Armeebogen!E43="Barad-dûr"),(Armeebogen!C43="Krieger (0)")),(Armeebogen!A43),0)</f>
        <v>0</v>
      </c>
      <c r="AG91" s="52">
        <f>IF(AND((Armeebogen!E43="Die Ostlinge"),(Armeebogen!C43="Krieger (0)")),(Armeebogen!A43),0)</f>
        <v>0</v>
      </c>
      <c r="AH91" s="52">
        <f>IF(AND((Armeebogen!E43="Die Schlangenhorde"),(Armeebogen!C43="Krieger (0)")),(Armeebogen!A43),0)</f>
        <v>0</v>
      </c>
      <c r="AI91" s="62">
        <f>IF(AND((Armeebogen!E43="Dunkle Mächte von Dol Guldur"),(Armeebogen!C43="Krieger (0)")),(Armeebogen!A43),0)</f>
        <v>0</v>
      </c>
      <c r="AJ91" s="52">
        <f>IF(AND((Armeebogen!E43="Isengart"),(Armeebogen!C43="Krieger (0)")),(Armeebogen!A43),0)</f>
        <v>0</v>
      </c>
      <c r="AK91" s="52">
        <f>IF(AND((Armeebogen!E77="Isengart"),(Armeebogen!C77="Krieger (0)")),(Armeebogen!A77),0)</f>
        <v>0</v>
      </c>
      <c r="AL91" s="52">
        <f>IF(AND((Armeebogen!E43="Kosaren von Umbar"),(Armeebogen!C43="Krieger (0)")),(Armeebogen!A43),0)</f>
        <v>0</v>
      </c>
      <c r="AM91" s="52">
        <f>IF(AND((Armeebogen!E77="Kosaren von Umbar"),(Armeebogen!C77="Krieger (0)")),(Armeebogen!A77),0)</f>
        <v>0</v>
      </c>
      <c r="AN91" s="52">
        <f>IF(AND((Armeebogen!E43="Mordor"),(Armeebogen!C43="Krieger (0)")),(Armeebogen!A43),0)</f>
        <v>0</v>
      </c>
      <c r="AO91" s="52">
        <f>IF(AND((Armeebogen!E43="Moria"),(Armeebogen!C43="Krieger (0)")),(Armeebogen!A43),0)</f>
        <v>0</v>
      </c>
      <c r="AP91" s="52">
        <f>IF(AND((Armeebogen!E43="Sharkas Abtrünnige"),(Armeebogen!C43="Krieger (0)")),(Armeebogen!A43),0)</f>
        <v>0</v>
      </c>
      <c r="AQ91" s="52">
        <f>IF(AND((Armeebogen!E43="Variags von Khand"),(Armeebogen!C43="Krieger (0)")),(Armeebogen!A43),0)</f>
        <v>0</v>
      </c>
      <c r="AR91" s="52">
        <f>IF(AND((Armeebogen!E43="Weit-Harad"),(Armeebogen!C43="Krieger (0)")),(Armeebogen!A43),0)</f>
        <v>0</v>
      </c>
      <c r="AS91" s="62">
        <f>IF(AND((Armeebogen!E43="Angriff auf Lothlorien"),(Armeebogen!C43="Krieger (0)")),(Armeebogen!A43),0)</f>
        <v>0</v>
      </c>
      <c r="AT91" s="62">
        <f>IF(AND((Armeebogen!E43="Cirith Ungol"),(Armeebogen!C43="Krieger (0)")),(Armeebogen!A43),0)</f>
        <v>0</v>
      </c>
      <c r="AU91" s="52">
        <f>IF(AND((Armeebogen!E43="Das schwarze Tor öffnet sich"),(Armeebogen!C43="Krieger (0)")),(Armeebogen!A43),0)</f>
        <v>0</v>
      </c>
      <c r="AV91" s="52">
        <f>IF(AND((Armeebogen!E43="Heer des Drachenkaisers"),(Armeebogen!C43="Krieger (0)")),(Armeebogen!A43),0)</f>
        <v>0</v>
      </c>
      <c r="AW91" s="62">
        <f>IF(AND((Armeebogen!E43="Die Armee Dunlands"),(Armeebogen!C43="Krieger (0)")),(Armeebogen!A43),0)</f>
        <v>0</v>
      </c>
      <c r="AX91" s="52">
        <v>0.0</v>
      </c>
      <c r="AY91" s="52">
        <f>IF(AND((Armeebogen!E43="Die Strolche des Bosses"),(Armeebogen!C43="Krieger (0)")),(Armeebogen!A43),0)</f>
        <v>0</v>
      </c>
      <c r="AZ91" s="52">
        <f>IF(AND((Armeebogen!E43="Die Tiefen von Moria"),(Armeebogen!C43="Krieger (0)")),(Armeebogen!A43),0)</f>
        <v>0</v>
      </c>
      <c r="BA91" s="62">
        <f>IF(AND((Armeebogen!E43="Die Wölfe Isengarts"),(Armeebogen!C43="Krieger (0)")),(Armeebogen!A43),0)</f>
        <v>0</v>
      </c>
      <c r="BB91" s="62">
        <f>IF(AND((Armeebogen!E43="Die Bösen Wesen des Düsterwaldes"),(Armeebogen!C43="Krieger (0)")),(Armeebogen!A43),0)</f>
        <v>0</v>
      </c>
      <c r="BC91" s="52">
        <f>IF(AND((Armeebogen!E43="Gothmogs Armee"),(Armeebogen!C43="Krieger (0)")),(Armeebogen!A43),0)</f>
        <v>0</v>
      </c>
      <c r="BD91" s="52">
        <f>IF(AND((Armeebogen!E43="Große Armee des Südens"),(Armeebogen!C43="Krieger (0)")),(Armeebogen!A43),0)</f>
        <v>0</v>
      </c>
      <c r="BE91" s="62">
        <f>IF(AND((Armeebogen!E43="Lurtz' Kundschafter"),(Armeebogen!C43="Krieger (0)")),(Armeebogen!A43),0)</f>
        <v>0</v>
      </c>
      <c r="BF91" s="52">
        <f>IF(AND((Armeebogen!E43="Sturm auf Helms Klamm"),(Armeebogen!C43="Krieger (0)")),(Armeebogen!A43),0)</f>
        <v>0</v>
      </c>
      <c r="BG91" s="62">
        <f>IF(AND((Armeebogen!E43="Ugluks Kundschafter"),(Armeebogen!C43="Krieger (0)")),(Armeebogen!A43),0)</f>
        <v>0</v>
      </c>
      <c r="BH91" s="62">
        <f>IF(AND((Armeebogen!E43="Helmswache"),(Armeebogen!C43="Krieger (0)")),(Armeebogen!A43),0)</f>
        <v>0</v>
      </c>
      <c r="BI91" s="45"/>
      <c r="BJ91" s="45"/>
      <c r="BK91" s="45"/>
      <c r="BL91" s="45"/>
      <c r="BM91" s="52">
        <f>IF(AND((Armeebogen!E43="Waldläufer von Ithilien"),(Armeebogen!C43="Krieger (0)")),(Armeebogen!A43),0)</f>
        <v>0</v>
      </c>
      <c r="BN91" s="45"/>
      <c r="BO91" s="45"/>
      <c r="BP91" s="45"/>
      <c r="BQ91" s="45"/>
      <c r="BR91" s="45"/>
      <c r="BS91" s="45"/>
      <c r="BT91" s="52"/>
    </row>
    <row r="92" ht="15.75" customHeight="1">
      <c r="B92" s="52">
        <f>IF(AND((Armeebogen!E44="Armee von See-Stadt"),(Armeebogen!C44="Krieger (0)")),(Armeebogen!A44),0)</f>
        <v>0</v>
      </c>
      <c r="C92" s="52">
        <f>IF(AND((Armeebogen!E44="Arnor"),(Armeebogen!C44="Krieger (0)")),(Armeebogen!A44),0)</f>
        <v>0</v>
      </c>
      <c r="D92" s="52">
        <f>IF(AND((Armeebogen!E44="Bruchtal"),(Armeebogen!C44="Krieger (0)")),(Armeebogen!A44),0)</f>
        <v>0</v>
      </c>
      <c r="E92" s="52">
        <f>IF(AND((Armeebogen!E44="Das Auenland"),(Armeebogen!C44="Krieger (0)")),(Armeebogen!A44),0)</f>
        <v>0</v>
      </c>
      <c r="F92" s="52">
        <f>IF(AND((Armeebogen!E44="Das Königreich von Kazad-dûm"),(Armeebogen!C44="Krieger (0)")),(Armeebogen!A44),0)</f>
        <v>0</v>
      </c>
      <c r="G92" s="52">
        <f>IF(AND((Armeebogen!E44="Die Lehen"),(Armeebogen!C44="Krieger (0)")),(Armeebogen!A44),0)</f>
        <v>0</v>
      </c>
      <c r="H92" s="51">
        <f>IF(AND((Armeebogen!E44="Der wiedereroberte Erebor"),(Armeebogen!C44="Krieger (0)")),(Armeebogen!A44),0)</f>
        <v>0</v>
      </c>
      <c r="I92" s="52">
        <f>IF(AND((Armeebogen!E44="Die Eisenberge"),(Armeebogen!C44="Krieger (0)")),(Armeebogen!A44),0)</f>
        <v>0</v>
      </c>
      <c r="J92" s="51">
        <f>IF(AND((Armeebogen!E44="Garnision von Thal"),(Armeebogen!E44="Krieger (0)")),(Armeebogen!C44),0)</f>
        <v>0</v>
      </c>
      <c r="K92" s="52">
        <f>IF(AND((Armeebogen!E44="Lothlórien"),(Armeebogen!C44="Krieger (0)")),(Armeebogen!A44),0)</f>
        <v>0</v>
      </c>
      <c r="L92" s="52">
        <f>IF(AND((Armeebogen!E44="Minas Tirith"),(Armeebogen!C44="Krieger (0)")),(Armeebogen!A44),0)</f>
        <v>0</v>
      </c>
      <c r="M92" s="52">
        <f>IF(AND((Armeebogen!E44="Númenor"),(Armeebogen!C44="Krieger (0)")),(Armeebogen!A44),0)</f>
        <v>0</v>
      </c>
      <c r="N92" s="52">
        <f>IF(AND((Armeebogen!G44="Rohan:"),(Armeebogen!E44="Krieger (0)")),(Armeebogen!C44),0)</f>
        <v>0</v>
      </c>
      <c r="O92" s="52">
        <f>IF(AND((Armeebogen!E44="Thranduils Hallen"),(Armeebogen!C44="Krieger (0)")),(Armeebogen!A44),0)</f>
        <v>0</v>
      </c>
      <c r="P92" s="45">
        <f>IF(AND((Armeebogen!E44="Überlebende von See-Stadt"),(Armeebogen!C44="Krieger (0)")),(Armeebogen!A44),0)</f>
        <v>0</v>
      </c>
      <c r="Q92" s="62">
        <f>IF(AND((Armeebogen!E44="Die Armee von Thal"),(Armeebogen!C44="Krieger (0)")),(Armeebogen!A44),0)</f>
        <v>0</v>
      </c>
      <c r="R92" s="62">
        <f>IF(AND((Armeebogen!E44="Die Beornings"),(Armeebogen!C44="Krieger (0)")),(Armeebogen!A44),0)</f>
        <v>0</v>
      </c>
      <c r="S92" s="52">
        <f>IF(AND((Armeebogen!E44="Die Menschen des Westens"),(Armeebogen!C44="Krieger (0)")),(Armeebogen!A44),0)</f>
        <v>0</v>
      </c>
      <c r="T92" s="62">
        <f>IF(AND((Armeebogen!E44="Eomers Reiter"),(Armeebogen!C44="Krieger (0)")),(Armeebogen!A44),0)</f>
        <v>0</v>
      </c>
      <c r="U92" s="62">
        <f>IF(AND((Armeebogen!E44="Pfade des Druaden"),(Armeebogen!C44="Krieger (0)")),(Armeebogen!A44),0)</f>
        <v>0</v>
      </c>
      <c r="V92" s="62">
        <f>IF(AND((Armeebogen!E44="Theodens Reiter"),(Armeebogen!C44="Krieger (0)")),(Armeebogen!A44),0)</f>
        <v>0</v>
      </c>
      <c r="W92" s="62">
        <f>IF(AND((Armeebogen!E44="Theodreds Wache"),(Armeebogen!C44="Krieger (0)")),(Armeebogen!A44),0)</f>
        <v>0</v>
      </c>
      <c r="X92" s="52">
        <f>IF(AND((Armeebogen!E44="Verteidiger des Auenlandes"),(Armeebogen!C44="Krieger (0)")),(Armeebogen!A44),0)</f>
        <v>0</v>
      </c>
      <c r="Y92" s="62"/>
      <c r="Z92" s="62">
        <f>IF(AND((Armeebogen!E44="Verteidiger der Erebors"),(Armeebogen!C44="Krieger (0)")),(Armeebogen!A44),0)</f>
        <v>0</v>
      </c>
      <c r="AA92" s="62">
        <f>IF(AND((Armeebogen!E44="Verteidiger von Helms Klamm"),(Armeebogen!C44="Krieger (0)")),(Armeebogen!A44),0)</f>
        <v>0</v>
      </c>
      <c r="AB92" s="62">
        <f>IF(AND((Armeebogen!E44="Waldläufer von Ithilien"),(Armeebogen!D44="Krieger (0)")),(Armeebogen!A44),0)</f>
        <v>0</v>
      </c>
      <c r="AC92" s="52">
        <f>IF(AND((Armeebogen!E44="Angmar"),(Armeebogen!C44="Krieger (0)")),(Armeebogen!A44),0)</f>
        <v>0</v>
      </c>
      <c r="AD92" s="52">
        <f>IF(AND((Armeebogen!E44="Azogs Jäger"),(Armeebogen!C44="Krieger (0)")),(Armeebogen!A44),0)</f>
        <v>0</v>
      </c>
      <c r="AE92" s="52">
        <f>IF(AND((Armeebogen!E44="Azogs Legion"),(Armeebogen!C44="Krieger (0)")),(Armeebogen!A44),0)</f>
        <v>0</v>
      </c>
      <c r="AF92" s="52">
        <f>IF(AND((Armeebogen!E44="Barad-dûr"),(Armeebogen!C44="Krieger (0)")),(Armeebogen!A44),0)</f>
        <v>0</v>
      </c>
      <c r="AG92" s="52">
        <f>IF(AND((Armeebogen!E44="Die Ostlinge"),(Armeebogen!C44="Krieger (0)")),(Armeebogen!A44),0)</f>
        <v>0</v>
      </c>
      <c r="AH92" s="52">
        <f>IF(AND((Armeebogen!E44="Die Schlangenhorde"),(Armeebogen!C44="Krieger (0)")),(Armeebogen!A44),0)</f>
        <v>0</v>
      </c>
      <c r="AI92" s="62">
        <f>IF(AND((Armeebogen!E44="Dunkle Mächte von Dol Guldur"),(Armeebogen!C44="Krieger (0)")),(Armeebogen!A44),0)</f>
        <v>0</v>
      </c>
      <c r="AJ92" s="52">
        <f>IF(AND((Armeebogen!E44="Isengart"),(Armeebogen!C44="Krieger (0)")),(Armeebogen!A44),0)</f>
        <v>0</v>
      </c>
      <c r="AK92" s="52">
        <f>IF(AND((Armeebogen!E78="Isengart"),(Armeebogen!C78="Krieger (0)")),(Armeebogen!A78),0)</f>
        <v>0</v>
      </c>
      <c r="AL92" s="52">
        <f>IF(AND((Armeebogen!E44="Kosaren von Umbar"),(Armeebogen!C44="Krieger (0)")),(Armeebogen!A44),0)</f>
        <v>0</v>
      </c>
      <c r="AM92" s="52">
        <f>IF(AND((Armeebogen!E78="Kosaren von Umbar"),(Armeebogen!C78="Krieger (0)")),(Armeebogen!A78),0)</f>
        <v>0</v>
      </c>
      <c r="AN92" s="52">
        <f>IF(AND((Armeebogen!E44="Mordor"),(Armeebogen!C44="Krieger (0)")),(Armeebogen!A44),0)</f>
        <v>0</v>
      </c>
      <c r="AO92" s="52">
        <f>IF(AND((Armeebogen!E44="Moria"),(Armeebogen!C44="Krieger (0)")),(Armeebogen!A44),0)</f>
        <v>0</v>
      </c>
      <c r="AP92" s="52">
        <f>IF(AND((Armeebogen!E44="Sharkas Abtrünnige"),(Armeebogen!C44="Krieger (0)")),(Armeebogen!A44),0)</f>
        <v>0</v>
      </c>
      <c r="AQ92" s="52">
        <f>IF(AND((Armeebogen!E44="Variags von Khand"),(Armeebogen!C44="Krieger (0)")),(Armeebogen!A44),0)</f>
        <v>0</v>
      </c>
      <c r="AR92" s="52">
        <f>IF(AND((Armeebogen!E44="Weit-Harad"),(Armeebogen!C44="Krieger (0)")),(Armeebogen!A44),0)</f>
        <v>0</v>
      </c>
      <c r="AS92" s="62">
        <f>IF(AND((Armeebogen!E44="Angriff auf Lothlorien"),(Armeebogen!C44="Krieger (0)")),(Armeebogen!A44),0)</f>
        <v>0</v>
      </c>
      <c r="AT92" s="62">
        <f>IF(AND((Armeebogen!E44="Cirith Ungol"),(Armeebogen!C44="Krieger (0)")),(Armeebogen!A44),0)</f>
        <v>0</v>
      </c>
      <c r="AU92" s="52">
        <f>IF(AND((Armeebogen!E44="Das schwarze Tor öffnet sich"),(Armeebogen!C44="Krieger (0)")),(Armeebogen!A44),0)</f>
        <v>0</v>
      </c>
      <c r="AV92" s="52">
        <f>IF(AND((Armeebogen!E44="Heer des Drachenkaisers"),(Armeebogen!C44="Krieger (0)")),(Armeebogen!A44),0)</f>
        <v>0</v>
      </c>
      <c r="AW92" s="62">
        <f>IF(AND((Armeebogen!E44="Die Armee Dunlands"),(Armeebogen!C44="Krieger (0)")),(Armeebogen!A44),0)</f>
        <v>0</v>
      </c>
      <c r="AX92" s="52">
        <v>0.0</v>
      </c>
      <c r="AY92" s="52">
        <f>IF(AND((Armeebogen!E44="Die Strolche des Bosses"),(Armeebogen!C44="Krieger (0)")),(Armeebogen!A44),0)</f>
        <v>0</v>
      </c>
      <c r="AZ92" s="52">
        <f>IF(AND((Armeebogen!E44="Die Tiefen von Moria"),(Armeebogen!C44="Krieger (0)")),(Armeebogen!A44),0)</f>
        <v>0</v>
      </c>
      <c r="BA92" s="62">
        <f>IF(AND((Armeebogen!E44="Die Wölfe Isengarts"),(Armeebogen!C44="Krieger (0)")),(Armeebogen!A44),0)</f>
        <v>0</v>
      </c>
      <c r="BB92" s="62">
        <f>IF(AND((Armeebogen!E44="Die Bösen Wesen des Düsterwaldes"),(Armeebogen!C44="Krieger (0)")),(Armeebogen!A44),0)</f>
        <v>0</v>
      </c>
      <c r="BC92" s="52">
        <f>IF(AND((Armeebogen!E44="Gothmogs Armee"),(Armeebogen!C44="Krieger (0)")),(Armeebogen!A44),0)</f>
        <v>0</v>
      </c>
      <c r="BD92" s="52">
        <f>IF(AND((Armeebogen!E44="Große Armee des Südens"),(Armeebogen!C44="Krieger (0)")),(Armeebogen!A44),0)</f>
        <v>0</v>
      </c>
      <c r="BE92" s="62">
        <f>IF(AND((Armeebogen!E44="Lurtz' Kundschafter"),(Armeebogen!C44="Krieger (0)")),(Armeebogen!A44),0)</f>
        <v>0</v>
      </c>
      <c r="BF92" s="52">
        <f>IF(AND((Armeebogen!E44="Sturm auf Helms Klamm"),(Armeebogen!C44="Krieger (0)")),(Armeebogen!A44),0)</f>
        <v>0</v>
      </c>
      <c r="BG92" s="62">
        <f>IF(AND((Armeebogen!E44="Ugluks Kundschafter"),(Armeebogen!C44="Krieger (0)")),(Armeebogen!A44),0)</f>
        <v>0</v>
      </c>
      <c r="BH92" s="62">
        <f>IF(AND((Armeebogen!E44="Helmswache"),(Armeebogen!C44="Krieger (0)")),(Armeebogen!A44),0)</f>
        <v>0</v>
      </c>
      <c r="BI92" s="45"/>
      <c r="BJ92" s="45"/>
      <c r="BK92" s="45"/>
      <c r="BL92" s="45"/>
      <c r="BM92" s="52">
        <f>IF(AND((Armeebogen!E44="Waldläufer von Ithilien"),(Armeebogen!C44="Krieger (0)")),(Armeebogen!A44),0)</f>
        <v>0</v>
      </c>
      <c r="BN92" s="45"/>
      <c r="BO92" s="45"/>
      <c r="BP92" s="45"/>
      <c r="BQ92" s="45"/>
      <c r="BR92" s="45"/>
      <c r="BS92" s="45"/>
      <c r="BT92" s="52"/>
    </row>
    <row r="93" ht="15.75" customHeight="1">
      <c r="B93" s="52">
        <f>IF(AND((Armeebogen!E45="Armee von See-Stadt"),(Armeebogen!C45="Krieger (0)")),(Armeebogen!A45),0)</f>
        <v>0</v>
      </c>
      <c r="C93" s="52">
        <f>IF(AND((Armeebogen!E45="Arnor"),(Armeebogen!C45="Krieger (0)")),(Armeebogen!A45),0)</f>
        <v>0</v>
      </c>
      <c r="D93" s="52">
        <f>IF(AND((Armeebogen!E45="Bruchtal"),(Armeebogen!C45="Krieger (0)")),(Armeebogen!A45),0)</f>
        <v>0</v>
      </c>
      <c r="E93" s="52">
        <f>IF(AND((Armeebogen!E45="Das Auenland"),(Armeebogen!C45="Krieger (0)")),(Armeebogen!A45),0)</f>
        <v>0</v>
      </c>
      <c r="F93" s="52">
        <f>IF(AND((Armeebogen!E45="Das Königreich von Kazad-dûm"),(Armeebogen!C45="Krieger (0)")),(Armeebogen!A45),0)</f>
        <v>0</v>
      </c>
      <c r="G93" s="52">
        <f>IF(AND((Armeebogen!E45="Die Lehen"),(Armeebogen!C45="Krieger (0)")),(Armeebogen!A45),0)</f>
        <v>0</v>
      </c>
      <c r="H93" s="51">
        <f>IF(AND((Armeebogen!E45="Der wiedereroberte Erebor"),(Armeebogen!C45="Krieger (0)")),(Armeebogen!A45),0)</f>
        <v>0</v>
      </c>
      <c r="I93" s="52">
        <f>IF(AND((Armeebogen!E45="Die Eisenberge"),(Armeebogen!C45="Krieger (0)")),(Armeebogen!A45),0)</f>
        <v>0</v>
      </c>
      <c r="J93" s="51">
        <f>IF(AND((Armeebogen!E45="Garnision von Thal"),(Armeebogen!E45="Krieger (0)")),(Armeebogen!C45),0)</f>
        <v>0</v>
      </c>
      <c r="K93" s="52">
        <f>IF(AND((Armeebogen!E45="Lothlórien"),(Armeebogen!C45="Krieger (0)")),(Armeebogen!A45),0)</f>
        <v>0</v>
      </c>
      <c r="L93" s="52">
        <f>IF(AND((Armeebogen!E45="Minas Tirith"),(Armeebogen!C45="Krieger (0)")),(Armeebogen!A45),0)</f>
        <v>0</v>
      </c>
      <c r="M93" s="52">
        <f>IF(AND((Armeebogen!E45="Númenor"),(Armeebogen!C45="Krieger (0)")),(Armeebogen!A45),0)</f>
        <v>0</v>
      </c>
      <c r="N93" s="52">
        <f>IF(AND((Armeebogen!G45="Rohan:"),(Armeebogen!E45="Krieger (0)")),(Armeebogen!C45),0)</f>
        <v>0</v>
      </c>
      <c r="O93" s="52">
        <f>IF(AND((Armeebogen!E45="Thranduils Hallen"),(Armeebogen!C45="Krieger (0)")),(Armeebogen!A45),0)</f>
        <v>0</v>
      </c>
      <c r="P93" s="45">
        <f>IF(AND((Armeebogen!E45="Überlebende von See-Stadt"),(Armeebogen!C45="Krieger (0)")),(Armeebogen!A45),0)</f>
        <v>0</v>
      </c>
      <c r="Q93" s="62">
        <f>IF(AND((Armeebogen!E45="Die Armee von Thal"),(Armeebogen!C45="Krieger (0)")),(Armeebogen!A45),0)</f>
        <v>0</v>
      </c>
      <c r="R93" s="62">
        <f>IF(AND((Armeebogen!E45="Die Beornings"),(Armeebogen!C45="Krieger (0)")),(Armeebogen!A45),0)</f>
        <v>0</v>
      </c>
      <c r="S93" s="52">
        <f>IF(AND((Armeebogen!E45="Die Menschen des Westens"),(Armeebogen!C45="Krieger (0)")),(Armeebogen!A45),0)</f>
        <v>0</v>
      </c>
      <c r="T93" s="62">
        <f>IF(AND((Armeebogen!E45="Eomers Reiter"),(Armeebogen!C45="Krieger (0)")),(Armeebogen!A45),0)</f>
        <v>0</v>
      </c>
      <c r="U93" s="62">
        <f>IF(AND((Armeebogen!E45="Pfade des Druaden"),(Armeebogen!C45="Krieger (0)")),(Armeebogen!A45),0)</f>
        <v>0</v>
      </c>
      <c r="V93" s="62">
        <f>IF(AND((Armeebogen!E45="Theodens Reiter"),(Armeebogen!C45="Krieger (0)")),(Armeebogen!A45),0)</f>
        <v>0</v>
      </c>
      <c r="W93" s="62">
        <f>IF(AND((Armeebogen!E45="Theodreds Wache"),(Armeebogen!C45="Krieger (0)")),(Armeebogen!A45),0)</f>
        <v>0</v>
      </c>
      <c r="X93" s="52">
        <f>IF(AND((Armeebogen!E45="Verteidiger des Auenlandes"),(Armeebogen!C45="Krieger (0)")),(Armeebogen!A45),0)</f>
        <v>0</v>
      </c>
      <c r="Y93" s="62"/>
      <c r="Z93" s="62">
        <f>IF(AND((Armeebogen!E45="Verteidiger der Erebors"),(Armeebogen!C45="Krieger (0)")),(Armeebogen!A45),0)</f>
        <v>0</v>
      </c>
      <c r="AA93" s="62">
        <f>IF(AND((Armeebogen!E45="Verteidiger von Helms Klamm"),(Armeebogen!C45="Krieger (0)")),(Armeebogen!A45),0)</f>
        <v>0</v>
      </c>
      <c r="AB93" s="62">
        <f>IF(AND((Armeebogen!E45="Waldläufer von Ithilien"),(Armeebogen!D45="Krieger (0)")),(Armeebogen!A45),0)</f>
        <v>0</v>
      </c>
      <c r="AC93" s="52">
        <f>IF(AND((Armeebogen!E45="Angmar"),(Armeebogen!C45="Krieger (0)")),(Armeebogen!A45),0)</f>
        <v>0</v>
      </c>
      <c r="AD93" s="52">
        <f>IF(AND((Armeebogen!E45="Azogs Jäger"),(Armeebogen!C45="Krieger (0)")),(Armeebogen!A45),0)</f>
        <v>0</v>
      </c>
      <c r="AE93" s="52">
        <f>IF(AND((Armeebogen!E45="Azogs Legion"),(Armeebogen!C45="Krieger (0)")),(Armeebogen!A45),0)</f>
        <v>0</v>
      </c>
      <c r="AF93" s="52">
        <f>IF(AND((Armeebogen!E45="Barad-dûr"),(Armeebogen!C45="Krieger (0)")),(Armeebogen!A45),0)</f>
        <v>0</v>
      </c>
      <c r="AG93" s="52">
        <f>IF(AND((Armeebogen!E45="Die Ostlinge"),(Armeebogen!C45="Krieger (0)")),(Armeebogen!A45),0)</f>
        <v>0</v>
      </c>
      <c r="AH93" s="52">
        <f>IF(AND((Armeebogen!E45="Die Schlangenhorde"),(Armeebogen!C45="Krieger (0)")),(Armeebogen!A45),0)</f>
        <v>0</v>
      </c>
      <c r="AI93" s="62">
        <f>IF(AND((Armeebogen!E45="Dunkle Mächte von Dol Guldur"),(Armeebogen!C45="Krieger (0)")),(Armeebogen!A45),0)</f>
        <v>0</v>
      </c>
      <c r="AJ93" s="52">
        <f>IF(AND((Armeebogen!E45="Isengart"),(Armeebogen!C45="Krieger (0)")),(Armeebogen!A45),0)</f>
        <v>0</v>
      </c>
      <c r="AK93" s="52">
        <f>IF(AND((Armeebogen!E79="Isengart"),(Armeebogen!C79="Krieger (0)")),(Armeebogen!A79),0)</f>
        <v>0</v>
      </c>
      <c r="AL93" s="52">
        <f>IF(AND((Armeebogen!E45="Kosaren von Umbar"),(Armeebogen!C45="Krieger (0)")),(Armeebogen!A45),0)</f>
        <v>0</v>
      </c>
      <c r="AM93" s="52">
        <f>IF(AND((Armeebogen!E79="Kosaren von Umbar"),(Armeebogen!C79="Krieger (0)")),(Armeebogen!A79),0)</f>
        <v>0</v>
      </c>
      <c r="AN93" s="52">
        <f>IF(AND((Armeebogen!E45="Mordor"),(Armeebogen!C45="Krieger (0)")),(Armeebogen!A45),0)</f>
        <v>0</v>
      </c>
      <c r="AO93" s="52">
        <f>IF(AND((Armeebogen!E45="Moria"),(Armeebogen!C45="Krieger (0)")),(Armeebogen!A45),0)</f>
        <v>0</v>
      </c>
      <c r="AP93" s="52">
        <f>IF(AND((Armeebogen!E45="Sharkas Abtrünnige"),(Armeebogen!C45="Krieger (0)")),(Armeebogen!A45),0)</f>
        <v>0</v>
      </c>
      <c r="AQ93" s="52">
        <f>IF(AND((Armeebogen!E45="Variags von Khand"),(Armeebogen!C45="Krieger (0)")),(Armeebogen!A45),0)</f>
        <v>0</v>
      </c>
      <c r="AR93" s="52">
        <f>IF(AND((Armeebogen!E45="Weit-Harad"),(Armeebogen!C45="Krieger (0)")),(Armeebogen!A45),0)</f>
        <v>0</v>
      </c>
      <c r="AS93" s="62">
        <f>IF(AND((Armeebogen!E45="Angriff auf Lothlorien"),(Armeebogen!C45="Krieger (0)")),(Armeebogen!A45),0)</f>
        <v>0</v>
      </c>
      <c r="AT93" s="62">
        <f>IF(AND((Armeebogen!E45="Cirith Ungol"),(Armeebogen!C45="Krieger (0)")),(Armeebogen!A45),0)</f>
        <v>0</v>
      </c>
      <c r="AU93" s="52">
        <f>IF(AND((Armeebogen!E45="Das schwarze Tor öffnet sich"),(Armeebogen!C45="Krieger (0)")),(Armeebogen!A45),0)</f>
        <v>0</v>
      </c>
      <c r="AV93" s="52">
        <f>IF(AND((Armeebogen!E45="Heer des Drachenkaisers"),(Armeebogen!C45="Krieger (0)")),(Armeebogen!A45),0)</f>
        <v>0</v>
      </c>
      <c r="AW93" s="62">
        <f>IF(AND((Armeebogen!E45="Die Armee Dunlands"),(Armeebogen!C45="Krieger (0)")),(Armeebogen!A45),0)</f>
        <v>0</v>
      </c>
      <c r="AX93" s="52">
        <v>0.0</v>
      </c>
      <c r="AY93" s="52">
        <f>IF(AND((Armeebogen!E45="Die Strolche des Bosses"),(Armeebogen!C45="Krieger (0)")),(Armeebogen!A45),0)</f>
        <v>0</v>
      </c>
      <c r="AZ93" s="52">
        <f>IF(AND((Armeebogen!E45="Die Tiefen von Moria"),(Armeebogen!C45="Krieger (0)")),(Armeebogen!A45),0)</f>
        <v>0</v>
      </c>
      <c r="BA93" s="62">
        <f>IF(AND((Armeebogen!E45="Die Wölfe Isengarts"),(Armeebogen!C45="Krieger (0)")),(Armeebogen!A45),0)</f>
        <v>0</v>
      </c>
      <c r="BB93" s="62">
        <f>IF(AND((Armeebogen!E45="Die Bösen Wesen des Düsterwaldes"),(Armeebogen!C45="Krieger (0)")),(Armeebogen!A45),0)</f>
        <v>0</v>
      </c>
      <c r="BC93" s="52">
        <f>IF(AND((Armeebogen!E45="Gothmogs Armee"),(Armeebogen!C45="Krieger (0)")),(Armeebogen!A45),0)</f>
        <v>0</v>
      </c>
      <c r="BD93" s="52">
        <f>IF(AND((Armeebogen!E45="Große Armee des Südens"),(Armeebogen!C45="Krieger (0)")),(Armeebogen!A45),0)</f>
        <v>0</v>
      </c>
      <c r="BE93" s="62">
        <f>IF(AND((Armeebogen!E45="Lurtz' Kundschafter"),(Armeebogen!C45="Krieger (0)")),(Armeebogen!A45),0)</f>
        <v>0</v>
      </c>
      <c r="BF93" s="52">
        <f>IF(AND((Armeebogen!E45="Sturm auf Helms Klamm"),(Armeebogen!C45="Krieger (0)")),(Armeebogen!A45),0)</f>
        <v>0</v>
      </c>
      <c r="BG93" s="62">
        <f>IF(AND((Armeebogen!E45="Ugluks Kundschafter"),(Armeebogen!C45="Krieger (0)")),(Armeebogen!A45),0)</f>
        <v>0</v>
      </c>
      <c r="BH93" s="62">
        <f>IF(AND((Armeebogen!E45="Helmswache"),(Armeebogen!C45="Krieger (0)")),(Armeebogen!A45),0)</f>
        <v>0</v>
      </c>
      <c r="BI93" s="45"/>
      <c r="BJ93" s="45"/>
      <c r="BK93" s="45"/>
      <c r="BL93" s="45"/>
      <c r="BM93" s="52">
        <f>IF(AND((Armeebogen!E45="Waldläufer von Ithilien"),(Armeebogen!C45="Krieger (0)")),(Armeebogen!A45),0)</f>
        <v>0</v>
      </c>
      <c r="BN93" s="45"/>
      <c r="BO93" s="45"/>
      <c r="BP93" s="45"/>
      <c r="BQ93" s="45"/>
      <c r="BR93" s="45"/>
      <c r="BS93" s="45"/>
      <c r="BT93" s="52"/>
    </row>
    <row r="94" ht="15.75" customHeight="1">
      <c r="B94" s="52">
        <f>IF(AND((Armeebogen!E46="Armee von See-Stadt"),(Armeebogen!C46="Krieger (0)")),(Armeebogen!A46),0)</f>
        <v>0</v>
      </c>
      <c r="C94" s="52">
        <f>IF(AND((Armeebogen!E46="Arnor"),(Armeebogen!C46="Krieger (0)")),(Armeebogen!A46),0)</f>
        <v>0</v>
      </c>
      <c r="D94" s="52">
        <f>IF(AND((Armeebogen!E46="Bruchtal"),(Armeebogen!C46="Krieger (0)")),(Armeebogen!A46),0)</f>
        <v>0</v>
      </c>
      <c r="E94" s="52">
        <f>IF(AND((Armeebogen!E46="Das Auenland"),(Armeebogen!C46="Krieger (0)")),(Armeebogen!A46),0)</f>
        <v>0</v>
      </c>
      <c r="F94" s="52">
        <f>IF(AND((Armeebogen!E46="Das Königreich von Kazad-dûm"),(Armeebogen!C46="Krieger (0)")),(Armeebogen!A46),0)</f>
        <v>0</v>
      </c>
      <c r="G94" s="52">
        <f>IF(AND((Armeebogen!E46="Die Lehen"),(Armeebogen!C46="Krieger (0)")),(Armeebogen!A46),0)</f>
        <v>0</v>
      </c>
      <c r="H94" s="51">
        <f>IF(AND((Armeebogen!E46="Der wiedereroberte Erebor"),(Armeebogen!C46="Krieger (0)")),(Armeebogen!A46),0)</f>
        <v>0</v>
      </c>
      <c r="I94" s="52">
        <f>IF(AND((Armeebogen!E46="Die Eisenberge"),(Armeebogen!C46="Krieger (0)")),(Armeebogen!A46),0)</f>
        <v>0</v>
      </c>
      <c r="J94" s="51">
        <f>IF(AND((Armeebogen!E46="Garnision von Thal"),(Armeebogen!E46="Krieger (0)")),(Armeebogen!C46),0)</f>
        <v>0</v>
      </c>
      <c r="K94" s="52">
        <f>IF(AND((Armeebogen!E46="Lothlórien"),(Armeebogen!C46="Krieger (0)")),(Armeebogen!A46),0)</f>
        <v>0</v>
      </c>
      <c r="L94" s="52">
        <f>IF(AND((Armeebogen!E46="Minas Tirith"),(Armeebogen!C46="Krieger (0)")),(Armeebogen!A46),0)</f>
        <v>0</v>
      </c>
      <c r="M94" s="52">
        <f>IF(AND((Armeebogen!E46="Númenor"),(Armeebogen!C46="Krieger (0)")),(Armeebogen!A46),0)</f>
        <v>0</v>
      </c>
      <c r="N94" s="52">
        <f>IF(AND((Armeebogen!G46="Rohan:"),(Armeebogen!E46="Krieger (0)")),(Armeebogen!C46),0)</f>
        <v>0</v>
      </c>
      <c r="O94" s="52">
        <f>IF(AND((Armeebogen!E46="Thranduils Hallen"),(Armeebogen!C46="Krieger (0)")),(Armeebogen!A46),0)</f>
        <v>0</v>
      </c>
      <c r="P94" s="45">
        <f>IF(AND((Armeebogen!E46="Überlebende von See-Stadt"),(Armeebogen!C46="Krieger (0)")),(Armeebogen!A46),0)</f>
        <v>0</v>
      </c>
      <c r="Q94" s="62">
        <f>IF(AND((Armeebogen!E46="Die Armee von Thal"),(Armeebogen!C46="Krieger (0)")),(Armeebogen!A46),0)</f>
        <v>0</v>
      </c>
      <c r="R94" s="62">
        <f>IF(AND((Armeebogen!E46="Die Beornings"),(Armeebogen!C46="Krieger (0)")),(Armeebogen!A46),0)</f>
        <v>0</v>
      </c>
      <c r="S94" s="52">
        <f>IF(AND((Armeebogen!E46="Die Menschen des Westens"),(Armeebogen!C46="Krieger (0)")),(Armeebogen!A46),0)</f>
        <v>0</v>
      </c>
      <c r="T94" s="62">
        <f>IF(AND((Armeebogen!E46="Eomers Reiter"),(Armeebogen!C46="Krieger (0)")),(Armeebogen!A46),0)</f>
        <v>0</v>
      </c>
      <c r="U94" s="62">
        <f>IF(AND((Armeebogen!E46="Pfade des Druaden"),(Armeebogen!C46="Krieger (0)")),(Armeebogen!A46),0)</f>
        <v>0</v>
      </c>
      <c r="V94" s="62">
        <f>IF(AND((Armeebogen!E46="Theodens Reiter"),(Armeebogen!C46="Krieger (0)")),(Armeebogen!A46),0)</f>
        <v>0</v>
      </c>
      <c r="W94" s="62">
        <f>IF(AND((Armeebogen!E46="Theodreds Wache"),(Armeebogen!C46="Krieger (0)")),(Armeebogen!A46),0)</f>
        <v>0</v>
      </c>
      <c r="X94" s="52">
        <f>IF(AND((Armeebogen!E46="Verteidiger des Auenlandes"),(Armeebogen!C46="Krieger (0)")),(Armeebogen!A46),0)</f>
        <v>0</v>
      </c>
      <c r="Y94" s="62"/>
      <c r="Z94" s="62">
        <f>IF(AND((Armeebogen!E46="Verteidiger der Erebors"),(Armeebogen!C46="Krieger (0)")),(Armeebogen!A46),0)</f>
        <v>0</v>
      </c>
      <c r="AA94" s="62">
        <f>IF(AND((Armeebogen!E46="Verteidiger von Helms Klamm"),(Armeebogen!C46="Krieger (0)")),(Armeebogen!A46),0)</f>
        <v>0</v>
      </c>
      <c r="AB94" s="62">
        <f>IF(AND((Armeebogen!E46="Waldläufer von Ithilien"),(Armeebogen!D46="Krieger (0)")),(Armeebogen!A46),0)</f>
        <v>0</v>
      </c>
      <c r="AC94" s="52">
        <f>IF(AND((Armeebogen!E46="Angmar"),(Armeebogen!C46="Krieger (0)")),(Armeebogen!A46),0)</f>
        <v>0</v>
      </c>
      <c r="AD94" s="52">
        <f>IF(AND((Armeebogen!E46="Azogs Jäger"),(Armeebogen!C46="Krieger (0)")),(Armeebogen!A46),0)</f>
        <v>0</v>
      </c>
      <c r="AE94" s="52">
        <f>IF(AND((Armeebogen!E46="Azogs Legion"),(Armeebogen!C46="Krieger (0)")),(Armeebogen!A46),0)</f>
        <v>0</v>
      </c>
      <c r="AF94" s="52">
        <f>IF(AND((Armeebogen!E46="Barad-dûr"),(Armeebogen!C46="Krieger (0)")),(Armeebogen!A46),0)</f>
        <v>0</v>
      </c>
      <c r="AG94" s="52">
        <f>IF(AND((Armeebogen!E46="Die Ostlinge"),(Armeebogen!C46="Krieger (0)")),(Armeebogen!A46),0)</f>
        <v>0</v>
      </c>
      <c r="AH94" s="52">
        <f>IF(AND((Armeebogen!E46="Die Schlangenhorde"),(Armeebogen!C46="Krieger (0)")),(Armeebogen!A46),0)</f>
        <v>0</v>
      </c>
      <c r="AI94" s="62">
        <f>IF(AND((Armeebogen!E46="Dunkle Mächte von Dol Guldur"),(Armeebogen!C46="Krieger (0)")),(Armeebogen!A46),0)</f>
        <v>0</v>
      </c>
      <c r="AJ94" s="52">
        <f>IF(AND((Armeebogen!E46="Isengart"),(Armeebogen!C46="Krieger (0)")),(Armeebogen!A46),0)</f>
        <v>0</v>
      </c>
      <c r="AK94" s="52">
        <f>IF(AND((Armeebogen!E80="Isengart"),(Armeebogen!C80="Krieger (0)")),(Armeebogen!A80),0)</f>
        <v>0</v>
      </c>
      <c r="AL94" s="52">
        <f>IF(AND((Armeebogen!E46="Kosaren von Umbar"),(Armeebogen!C46="Krieger (0)")),(Armeebogen!A46),0)</f>
        <v>0</v>
      </c>
      <c r="AM94" s="52">
        <f>IF(AND((Armeebogen!E80="Kosaren von Umbar"),(Armeebogen!C80="Krieger (0)")),(Armeebogen!A80),0)</f>
        <v>0</v>
      </c>
      <c r="AN94" s="52">
        <f>IF(AND((Armeebogen!E46="Mordor"),(Armeebogen!C46="Krieger (0)")),(Armeebogen!A46),0)</f>
        <v>0</v>
      </c>
      <c r="AO94" s="52">
        <f>IF(AND((Armeebogen!E46="Moria"),(Armeebogen!C46="Krieger (0)")),(Armeebogen!A46),0)</f>
        <v>0</v>
      </c>
      <c r="AP94" s="52">
        <f>IF(AND((Armeebogen!E46="Sharkas Abtrünnige"),(Armeebogen!C46="Krieger (0)")),(Armeebogen!A46),0)</f>
        <v>0</v>
      </c>
      <c r="AQ94" s="52">
        <f>IF(AND((Armeebogen!E46="Variags von Khand"),(Armeebogen!C46="Krieger (0)")),(Armeebogen!A46),0)</f>
        <v>0</v>
      </c>
      <c r="AR94" s="52">
        <f>IF(AND((Armeebogen!E46="Weit-Harad"),(Armeebogen!C46="Krieger (0)")),(Armeebogen!A46),0)</f>
        <v>0</v>
      </c>
      <c r="AS94" s="62">
        <f>IF(AND((Armeebogen!E46="Angriff auf Lothlorien"),(Armeebogen!C46="Krieger (0)")),(Armeebogen!A46),0)</f>
        <v>0</v>
      </c>
      <c r="AT94" s="62">
        <f>IF(AND((Armeebogen!E46="Cirith Ungol"),(Armeebogen!C46="Krieger (0)")),(Armeebogen!A46),0)</f>
        <v>0</v>
      </c>
      <c r="AU94" s="52">
        <f>IF(AND((Armeebogen!E46="Das schwarze Tor öffnet sich"),(Armeebogen!C46="Krieger (0)")),(Armeebogen!A46),0)</f>
        <v>0</v>
      </c>
      <c r="AV94" s="52">
        <f>IF(AND((Armeebogen!E46="Heer des Drachenkaisers"),(Armeebogen!C46="Krieger (0)")),(Armeebogen!A46),0)</f>
        <v>0</v>
      </c>
      <c r="AW94" s="62">
        <f>IF(AND((Armeebogen!E46="Die Armee Dunlands"),(Armeebogen!C46="Krieger (0)")),(Armeebogen!A46),0)</f>
        <v>0</v>
      </c>
      <c r="AX94" s="52">
        <v>0.0</v>
      </c>
      <c r="AY94" s="52">
        <f>IF(AND((Armeebogen!E46="Die Strolche des Bosses"),(Armeebogen!C46="Krieger (0)")),(Armeebogen!A46),0)</f>
        <v>0</v>
      </c>
      <c r="AZ94" s="52">
        <f>IF(AND((Armeebogen!E46="Die Tiefen von Moria"),(Armeebogen!C46="Krieger (0)")),(Armeebogen!A46),0)</f>
        <v>0</v>
      </c>
      <c r="BA94" s="62">
        <f>IF(AND((Armeebogen!E46="Die Wölfe Isengarts"),(Armeebogen!C46="Krieger (0)")),(Armeebogen!A46),0)</f>
        <v>0</v>
      </c>
      <c r="BB94" s="62">
        <f>IF(AND((Armeebogen!E46="Die Bösen Wesen des Düsterwaldes"),(Armeebogen!C46="Krieger (0)")),(Armeebogen!A46),0)</f>
        <v>0</v>
      </c>
      <c r="BC94" s="52">
        <f>IF(AND((Armeebogen!E46="Gothmogs Armee"),(Armeebogen!C46="Krieger (0)")),(Armeebogen!A46),0)</f>
        <v>0</v>
      </c>
      <c r="BD94" s="52">
        <f>IF(AND((Armeebogen!E46="Große Armee des Südens"),(Armeebogen!C46="Krieger (0)")),(Armeebogen!A46),0)</f>
        <v>0</v>
      </c>
      <c r="BE94" s="62">
        <f>IF(AND((Armeebogen!E46="Lurtz' Kundschafter"),(Armeebogen!C46="Krieger (0)")),(Armeebogen!A46),0)</f>
        <v>0</v>
      </c>
      <c r="BF94" s="52">
        <f>IF(AND((Armeebogen!E46="Sturm auf Helms Klamm"),(Armeebogen!C46="Krieger (0)")),(Armeebogen!A46),0)</f>
        <v>0</v>
      </c>
      <c r="BG94" s="62">
        <f>IF(AND((Armeebogen!E46="Ugluks Kundschafter"),(Armeebogen!C46="Krieger (0)")),(Armeebogen!A46),0)</f>
        <v>0</v>
      </c>
      <c r="BH94" s="62">
        <f>IF(AND((Armeebogen!E46="Helmswache"),(Armeebogen!C46="Krieger (0)")),(Armeebogen!A46),0)</f>
        <v>0</v>
      </c>
      <c r="BI94" s="45"/>
      <c r="BJ94" s="45"/>
      <c r="BK94" s="45"/>
      <c r="BL94" s="45"/>
      <c r="BM94" s="52">
        <f>IF(AND((Armeebogen!E46="Waldläufer von Ithilien"),(Armeebogen!C46="Krieger (0)")),(Armeebogen!A46),0)</f>
        <v>0</v>
      </c>
      <c r="BN94" s="45"/>
      <c r="BO94" s="45"/>
      <c r="BP94" s="45"/>
      <c r="BQ94" s="45"/>
      <c r="BR94" s="45"/>
      <c r="BS94" s="45"/>
      <c r="BT94" s="52"/>
    </row>
    <row r="95" ht="15.75" customHeight="1">
      <c r="B95" s="52">
        <f>IF(AND((Armeebogen!E47="Armee von See-Stadt"),(Armeebogen!C47="Krieger (0)")),(Armeebogen!A47),0)</f>
        <v>0</v>
      </c>
      <c r="C95" s="52">
        <f>IF(AND((Armeebogen!E47="Arnor"),(Armeebogen!C47="Krieger (0)")),(Armeebogen!A47),0)</f>
        <v>0</v>
      </c>
      <c r="D95" s="52">
        <f>IF(AND((Armeebogen!E47="Bruchtal"),(Armeebogen!C47="Krieger (0)")),(Armeebogen!A47),0)</f>
        <v>0</v>
      </c>
      <c r="E95" s="52">
        <f>IF(AND((Armeebogen!E47="Das Auenland"),(Armeebogen!C47="Krieger (0)")),(Armeebogen!A47),0)</f>
        <v>0</v>
      </c>
      <c r="F95" s="52">
        <f>IF(AND((Armeebogen!E47="Das Königreich von Kazad-dûm"),(Armeebogen!C47="Krieger (0)")),(Armeebogen!A47),0)</f>
        <v>0</v>
      </c>
      <c r="G95" s="52">
        <f>IF(AND((Armeebogen!E47="Die Lehen"),(Armeebogen!C47="Krieger (0)")),(Armeebogen!A47),0)</f>
        <v>0</v>
      </c>
      <c r="H95" s="51">
        <f>IF(AND((Armeebogen!E47="Der wiedereroberte Erebor"),(Armeebogen!C47="Krieger (0)")),(Armeebogen!A47),0)</f>
        <v>0</v>
      </c>
      <c r="I95" s="52">
        <f>IF(AND((Armeebogen!E47="Die Eisenberge"),(Armeebogen!C47="Krieger (0)")),(Armeebogen!A47),0)</f>
        <v>0</v>
      </c>
      <c r="J95" s="51">
        <f>IF(AND((Armeebogen!E47="Garnision von Thal"),(Armeebogen!E47="Krieger (0)")),(Armeebogen!C47),0)</f>
        <v>0</v>
      </c>
      <c r="K95" s="52">
        <f>IF(AND((Armeebogen!E47="Lothlórien"),(Armeebogen!C47="Krieger (0)")),(Armeebogen!A47),0)</f>
        <v>0</v>
      </c>
      <c r="L95" s="52">
        <f>IF(AND((Armeebogen!E47="Minas Tirith"),(Armeebogen!C47="Krieger (0)")),(Armeebogen!A47),0)</f>
        <v>0</v>
      </c>
      <c r="M95" s="52">
        <f>IF(AND((Armeebogen!E47="Númenor"),(Armeebogen!C47="Krieger (0)")),(Armeebogen!A47),0)</f>
        <v>0</v>
      </c>
      <c r="N95" s="52">
        <f>IF(AND((Armeebogen!G47="Rohan:"),(Armeebogen!E47="Krieger (0)")),(Armeebogen!C47),0)</f>
        <v>0</v>
      </c>
      <c r="O95" s="52">
        <f>IF(AND((Armeebogen!E47="Thranduils Hallen"),(Armeebogen!C47="Krieger (0)")),(Armeebogen!A47),0)</f>
        <v>0</v>
      </c>
      <c r="P95" s="45">
        <f>IF(AND((Armeebogen!E47="Überlebende von See-Stadt"),(Armeebogen!C47="Krieger (0)")),(Armeebogen!A47),0)</f>
        <v>0</v>
      </c>
      <c r="Q95" s="62">
        <f>IF(AND((Armeebogen!E47="Die Armee von Thal"),(Armeebogen!C47="Krieger (0)")),(Armeebogen!A47),0)</f>
        <v>0</v>
      </c>
      <c r="R95" s="62">
        <f>IF(AND((Armeebogen!E47="Die Beornings"),(Armeebogen!C47="Krieger (0)")),(Armeebogen!A47),0)</f>
        <v>0</v>
      </c>
      <c r="S95" s="52">
        <f>IF(AND((Armeebogen!E47="Die Menschen des Westens"),(Armeebogen!C47="Krieger (0)")),(Armeebogen!A47),0)</f>
        <v>0</v>
      </c>
      <c r="T95" s="62">
        <f>IF(AND((Armeebogen!E47="Eomers Reiter"),(Armeebogen!C47="Krieger (0)")),(Armeebogen!A47),0)</f>
        <v>0</v>
      </c>
      <c r="U95" s="62">
        <f>IF(AND((Armeebogen!E47="Pfade des Druaden"),(Armeebogen!C47="Krieger (0)")),(Armeebogen!A47),0)</f>
        <v>0</v>
      </c>
      <c r="V95" s="62">
        <f>IF(AND((Armeebogen!E47="Theodens Reiter"),(Armeebogen!C47="Krieger (0)")),(Armeebogen!A47),0)</f>
        <v>0</v>
      </c>
      <c r="W95" s="62">
        <f>IF(AND((Armeebogen!E47="Theodreds Wache"),(Armeebogen!C47="Krieger (0)")),(Armeebogen!A47),0)</f>
        <v>0</v>
      </c>
      <c r="X95" s="52">
        <f>IF(AND((Armeebogen!E47="Verteidiger des Auenlandes"),(Armeebogen!C47="Krieger (0)")),(Armeebogen!A47),0)</f>
        <v>0</v>
      </c>
      <c r="Y95" s="62"/>
      <c r="Z95" s="62">
        <f>IF(AND((Armeebogen!E47="Verteidiger der Erebors"),(Armeebogen!C47="Krieger (0)")),(Armeebogen!A47),0)</f>
        <v>0</v>
      </c>
      <c r="AA95" s="62">
        <f>IF(AND((Armeebogen!E47="Verteidiger von Helms Klamm"),(Armeebogen!C47="Krieger (0)")),(Armeebogen!A47),0)</f>
        <v>0</v>
      </c>
      <c r="AB95" s="62">
        <f>IF(AND((Armeebogen!E47="Waldläufer von Ithilien"),(Armeebogen!D47="Krieger (0)")),(Armeebogen!A47),0)</f>
        <v>0</v>
      </c>
      <c r="AC95" s="52">
        <f>IF(AND((Armeebogen!E47="Angmar"),(Armeebogen!C47="Krieger (0)")),(Armeebogen!A47),0)</f>
        <v>0</v>
      </c>
      <c r="AD95" s="52">
        <f>IF(AND((Armeebogen!E47="Azogs Jäger"),(Armeebogen!C47="Krieger (0)")),(Armeebogen!A47),0)</f>
        <v>0</v>
      </c>
      <c r="AE95" s="52">
        <f>IF(AND((Armeebogen!E47="Azogs Legion"),(Armeebogen!C47="Krieger (0)")),(Armeebogen!A47),0)</f>
        <v>0</v>
      </c>
      <c r="AF95" s="52">
        <f>IF(AND((Armeebogen!E47="Barad-dûr"),(Armeebogen!C47="Krieger (0)")),(Armeebogen!A47),0)</f>
        <v>0</v>
      </c>
      <c r="AG95" s="52">
        <f>IF(AND((Armeebogen!E47="Die Ostlinge"),(Armeebogen!C47="Krieger (0)")),(Armeebogen!A47),0)</f>
        <v>0</v>
      </c>
      <c r="AH95" s="52">
        <f>IF(AND((Armeebogen!E47="Die Schlangenhorde"),(Armeebogen!C47="Krieger (0)")),(Armeebogen!A47),0)</f>
        <v>0</v>
      </c>
      <c r="AI95" s="62">
        <f>IF(AND((Armeebogen!E47="Dunkle Mächte von Dol Guldur"),(Armeebogen!C47="Krieger (0)")),(Armeebogen!A47),0)</f>
        <v>0</v>
      </c>
      <c r="AJ95" s="52">
        <f>IF(AND((Armeebogen!E47="Isengart"),(Armeebogen!C47="Krieger (0)")),(Armeebogen!A47),0)</f>
        <v>0</v>
      </c>
      <c r="AK95" s="52">
        <f>IF(AND((Armeebogen!E81="Isengart"),(Armeebogen!C81="Krieger (0)")),(Armeebogen!A81),0)</f>
        <v>0</v>
      </c>
      <c r="AL95" s="52">
        <f>IF(AND((Armeebogen!E47="Kosaren von Umbar"),(Armeebogen!C47="Krieger (0)")),(Armeebogen!A47),0)</f>
        <v>0</v>
      </c>
      <c r="AM95" s="52">
        <f>IF(AND((Armeebogen!E81="Kosaren von Umbar"),(Armeebogen!C81="Krieger (0)")),(Armeebogen!A81),0)</f>
        <v>0</v>
      </c>
      <c r="AN95" s="52">
        <f>IF(AND((Armeebogen!E47="Mordor"),(Armeebogen!C47="Krieger (0)")),(Armeebogen!A47),0)</f>
        <v>0</v>
      </c>
      <c r="AO95" s="52">
        <f>IF(AND((Armeebogen!E47="Moria"),(Armeebogen!C47="Krieger (0)")),(Armeebogen!A47),0)</f>
        <v>0</v>
      </c>
      <c r="AP95" s="52">
        <f>IF(AND((Armeebogen!E47="Sharkas Abtrünnige"),(Armeebogen!C47="Krieger (0)")),(Armeebogen!A47),0)</f>
        <v>0</v>
      </c>
      <c r="AQ95" s="52">
        <f>IF(AND((Armeebogen!E47="Variags von Khand"),(Armeebogen!C47="Krieger (0)")),(Armeebogen!A47),0)</f>
        <v>0</v>
      </c>
      <c r="AR95" s="52">
        <f>IF(AND((Armeebogen!E47="Weit-Harad"),(Armeebogen!C47="Krieger (0)")),(Armeebogen!A47),0)</f>
        <v>0</v>
      </c>
      <c r="AS95" s="62">
        <f>IF(AND((Armeebogen!E47="Angriff auf Lothlorien"),(Armeebogen!C47="Krieger (0)")),(Armeebogen!A47),0)</f>
        <v>0</v>
      </c>
      <c r="AT95" s="62">
        <f>IF(AND((Armeebogen!E47="Cirith Ungol"),(Armeebogen!C47="Krieger (0)")),(Armeebogen!A47),0)</f>
        <v>0</v>
      </c>
      <c r="AU95" s="52">
        <f>IF(AND((Armeebogen!E47="Das schwarze Tor öffnet sich"),(Armeebogen!C47="Krieger (0)")),(Armeebogen!A47),0)</f>
        <v>0</v>
      </c>
      <c r="AV95" s="52">
        <f>IF(AND((Armeebogen!E47="Heer des Drachenkaisers"),(Armeebogen!C47="Krieger (0)")),(Armeebogen!A47),0)</f>
        <v>0</v>
      </c>
      <c r="AW95" s="62">
        <f>IF(AND((Armeebogen!E47="Die Armee Dunlands"),(Armeebogen!C47="Krieger (0)")),(Armeebogen!A47),0)</f>
        <v>0</v>
      </c>
      <c r="AX95" s="52">
        <v>0.0</v>
      </c>
      <c r="AY95" s="52">
        <f>IF(AND((Armeebogen!E47="Die Strolche des Bosses"),(Armeebogen!C47="Krieger (0)")),(Armeebogen!A47),0)</f>
        <v>0</v>
      </c>
      <c r="AZ95" s="52">
        <f>IF(AND((Armeebogen!E47="Die Tiefen von Moria"),(Armeebogen!C47="Krieger (0)")),(Armeebogen!A47),0)</f>
        <v>0</v>
      </c>
      <c r="BA95" s="62">
        <f>IF(AND((Armeebogen!E47="Die Wölfe Isengarts"),(Armeebogen!C47="Krieger (0)")),(Armeebogen!A47),0)</f>
        <v>0</v>
      </c>
      <c r="BB95" s="62">
        <f>IF(AND((Armeebogen!E47="Die Bösen Wesen des Düsterwaldes"),(Armeebogen!C47="Krieger (0)")),(Armeebogen!A47),0)</f>
        <v>0</v>
      </c>
      <c r="BC95" s="52">
        <f>IF(AND((Armeebogen!E47="Gothmogs Armee"),(Armeebogen!C47="Krieger (0)")),(Armeebogen!A47),0)</f>
        <v>0</v>
      </c>
      <c r="BD95" s="52">
        <f>IF(AND((Armeebogen!E47="Große Armee des Südens"),(Armeebogen!C47="Krieger (0)")),(Armeebogen!A47),0)</f>
        <v>0</v>
      </c>
      <c r="BE95" s="62">
        <f>IF(AND((Armeebogen!E47="Lurtz' Kundschafter"),(Armeebogen!C47="Krieger (0)")),(Armeebogen!A47),0)</f>
        <v>0</v>
      </c>
      <c r="BF95" s="52">
        <f>IF(AND((Armeebogen!E47="Sturm auf Helms Klamm"),(Armeebogen!C47="Krieger (0)")),(Armeebogen!A47),0)</f>
        <v>0</v>
      </c>
      <c r="BG95" s="62">
        <f>IF(AND((Armeebogen!E47="Ugluks Kundschafter"),(Armeebogen!C47="Krieger (0)")),(Armeebogen!A47),0)</f>
        <v>0</v>
      </c>
      <c r="BH95" s="62">
        <f>IF(AND((Armeebogen!E47="Helmswache"),(Armeebogen!C47="Krieger (0)")),(Armeebogen!A47),0)</f>
        <v>0</v>
      </c>
      <c r="BI95" s="45"/>
      <c r="BJ95" s="45"/>
      <c r="BK95" s="45"/>
      <c r="BL95" s="45"/>
      <c r="BM95" s="52">
        <f>IF(AND((Armeebogen!E47="Waldläufer von Ithilien"),(Armeebogen!C47="Krieger (0)")),(Armeebogen!A47),0)</f>
        <v>0</v>
      </c>
      <c r="BN95" s="45"/>
      <c r="BO95" s="45"/>
      <c r="BP95" s="45"/>
      <c r="BQ95" s="45"/>
      <c r="BR95" s="45"/>
      <c r="BS95" s="45"/>
      <c r="BT95" s="52"/>
    </row>
    <row r="96" ht="15.75" customHeight="1">
      <c r="B96" s="52">
        <f>IF(AND((Armeebogen!E48="Armee von See-Stadt"),(Armeebogen!C48="Krieger (0)")),(Armeebogen!A48),0)</f>
        <v>0</v>
      </c>
      <c r="C96" s="52">
        <f>IF(AND((Armeebogen!E48="Arnor"),(Armeebogen!C48="Krieger (0)")),(Armeebogen!A48),0)</f>
        <v>0</v>
      </c>
      <c r="D96" s="52">
        <f>IF(AND((Armeebogen!E48="Bruchtal"),(Armeebogen!C48="Krieger (0)")),(Armeebogen!A48),0)</f>
        <v>0</v>
      </c>
      <c r="E96" s="52">
        <f>IF(AND((Armeebogen!E48="Das Auenland"),(Armeebogen!C48="Krieger (0)")),(Armeebogen!A48),0)</f>
        <v>0</v>
      </c>
      <c r="F96" s="52">
        <f>IF(AND((Armeebogen!E48="Das Königreich von Kazad-dûm"),(Armeebogen!C48="Krieger (0)")),(Armeebogen!A48),0)</f>
        <v>0</v>
      </c>
      <c r="G96" s="52">
        <f>IF(AND((Armeebogen!E48="Die Lehen"),(Armeebogen!C48="Krieger (0)")),(Armeebogen!A48),0)</f>
        <v>0</v>
      </c>
      <c r="H96" s="51">
        <f>IF(AND((Armeebogen!E48="Der wiedereroberte Erebor"),(Armeebogen!C48="Krieger (0)")),(Armeebogen!A48),0)</f>
        <v>0</v>
      </c>
      <c r="I96" s="52">
        <f>IF(AND((Armeebogen!E48="Die Eisenberge"),(Armeebogen!C48="Krieger (0)")),(Armeebogen!A48),0)</f>
        <v>0</v>
      </c>
      <c r="J96" s="51">
        <f>IF(AND((Armeebogen!E48="Garnision von Thal"),(Armeebogen!E48="Krieger (0)")),(Armeebogen!C48),0)</f>
        <v>0</v>
      </c>
      <c r="K96" s="52">
        <f>IF(AND((Armeebogen!E48="Lothlórien"),(Armeebogen!C48="Krieger (0)")),(Armeebogen!A48),0)</f>
        <v>0</v>
      </c>
      <c r="L96" s="52">
        <f>IF(AND((Armeebogen!E48="Minas Tirith"),(Armeebogen!C48="Krieger (0)")),(Armeebogen!A48),0)</f>
        <v>0</v>
      </c>
      <c r="M96" s="52">
        <f>IF(AND((Armeebogen!E48="Númenor"),(Armeebogen!C48="Krieger (0)")),(Armeebogen!A48),0)</f>
        <v>0</v>
      </c>
      <c r="N96" s="52">
        <f>IF(AND((Armeebogen!G48="Rohan:"),(Armeebogen!E48="Krieger (0)")),(Armeebogen!C48),0)</f>
        <v>0</v>
      </c>
      <c r="O96" s="52">
        <f>IF(AND((Armeebogen!E48="Thranduils Hallen"),(Armeebogen!C48="Krieger (0)")),(Armeebogen!A48),0)</f>
        <v>0</v>
      </c>
      <c r="P96" s="45">
        <f>IF(AND((Armeebogen!E48="Überlebende von See-Stadt"),(Armeebogen!C48="Krieger (0)")),(Armeebogen!A48),0)</f>
        <v>0</v>
      </c>
      <c r="Q96" s="62">
        <f>IF(AND((Armeebogen!E48="Die Armee von Thal"),(Armeebogen!C48="Krieger (0)")),(Armeebogen!A48),0)</f>
        <v>0</v>
      </c>
      <c r="R96" s="62">
        <f>IF(AND((Armeebogen!E48="Die Beornings"),(Armeebogen!C48="Krieger (0)")),(Armeebogen!A48),0)</f>
        <v>0</v>
      </c>
      <c r="S96" s="52">
        <f>IF(AND((Armeebogen!E48="Die Menschen des Westens"),(Armeebogen!C48="Krieger (0)")),(Armeebogen!A48),0)</f>
        <v>0</v>
      </c>
      <c r="T96" s="62">
        <f>IF(AND((Armeebogen!E48="Eomers Reiter"),(Armeebogen!C48="Krieger (0)")),(Armeebogen!A48),0)</f>
        <v>0</v>
      </c>
      <c r="U96" s="62">
        <f>IF(AND((Armeebogen!E48="Pfade des Druaden"),(Armeebogen!C48="Krieger (0)")),(Armeebogen!A48),0)</f>
        <v>0</v>
      </c>
      <c r="V96" s="62">
        <f>IF(AND((Armeebogen!E48="Theodens Reiter"),(Armeebogen!C48="Krieger (0)")),(Armeebogen!A48),0)</f>
        <v>0</v>
      </c>
      <c r="W96" s="62">
        <f>IF(AND((Armeebogen!E48="Theodreds Wache"),(Armeebogen!C48="Krieger (0)")),(Armeebogen!A48),0)</f>
        <v>0</v>
      </c>
      <c r="X96" s="52">
        <f>IF(AND((Armeebogen!E48="Verteidiger des Auenlandes"),(Armeebogen!C48="Krieger (0)")),(Armeebogen!A48),0)</f>
        <v>0</v>
      </c>
      <c r="Y96" s="62"/>
      <c r="Z96" s="62">
        <f>IF(AND((Armeebogen!E48="Verteidiger der Erebors"),(Armeebogen!C48="Krieger (0)")),(Armeebogen!A48),0)</f>
        <v>0</v>
      </c>
      <c r="AA96" s="62">
        <f>IF(AND((Armeebogen!E48="Verteidiger von Helms Klamm"),(Armeebogen!C48="Krieger (0)")),(Armeebogen!A48),0)</f>
        <v>0</v>
      </c>
      <c r="AB96" s="62">
        <f>IF(AND((Armeebogen!E48="Waldläufer von Ithilien"),(Armeebogen!D48="Krieger (0)")),(Armeebogen!A48),0)</f>
        <v>0</v>
      </c>
      <c r="AC96" s="52">
        <f>IF(AND((Armeebogen!E48="Angmar"),(Armeebogen!C48="Krieger (0)")),(Armeebogen!A48),0)</f>
        <v>0</v>
      </c>
      <c r="AD96" s="52">
        <f>IF(AND((Armeebogen!E48="Azogs Jäger"),(Armeebogen!C48="Krieger (0)")),(Armeebogen!A48),0)</f>
        <v>0</v>
      </c>
      <c r="AE96" s="52">
        <f>IF(AND((Armeebogen!E48="Azogs Legion"),(Armeebogen!C48="Krieger (0)")),(Armeebogen!A48),0)</f>
        <v>0</v>
      </c>
      <c r="AF96" s="52">
        <f>IF(AND((Armeebogen!E48="Barad-dûr"),(Armeebogen!C48="Krieger (0)")),(Armeebogen!A48),0)</f>
        <v>0</v>
      </c>
      <c r="AG96" s="52">
        <f>IF(AND((Armeebogen!E48="Die Ostlinge"),(Armeebogen!C48="Krieger (0)")),(Armeebogen!A48),0)</f>
        <v>0</v>
      </c>
      <c r="AH96" s="52">
        <f>IF(AND((Armeebogen!E48="Die Schlangenhorde"),(Armeebogen!C48="Krieger (0)")),(Armeebogen!A48),0)</f>
        <v>0</v>
      </c>
      <c r="AI96" s="62">
        <f>IF(AND((Armeebogen!E48="Dunkle Mächte von Dol Guldur"),(Armeebogen!C48="Krieger (0)")),(Armeebogen!A48),0)</f>
        <v>0</v>
      </c>
      <c r="AJ96" s="52">
        <f>IF(AND((Armeebogen!E48="Isengart"),(Armeebogen!C48="Krieger (0)")),(Armeebogen!A48),0)</f>
        <v>0</v>
      </c>
      <c r="AK96" s="52">
        <f>IF(AND((Armeebogen!E82="Isengart"),(Armeebogen!C82="Krieger (0)")),(Armeebogen!A82),0)</f>
        <v>0</v>
      </c>
      <c r="AL96" s="52">
        <f>IF(AND((Armeebogen!E48="Kosaren von Umbar"),(Armeebogen!C48="Krieger (0)")),(Armeebogen!A48),0)</f>
        <v>0</v>
      </c>
      <c r="AM96" s="52">
        <f>IF(AND((Armeebogen!E82="Kosaren von Umbar"),(Armeebogen!C82="Krieger (0)")),(Armeebogen!A82),0)</f>
        <v>0</v>
      </c>
      <c r="AN96" s="52">
        <f>IF(AND((Armeebogen!E48="Mordor"),(Armeebogen!C48="Krieger (0)")),(Armeebogen!A48),0)</f>
        <v>0</v>
      </c>
      <c r="AO96" s="52">
        <f>IF(AND((Armeebogen!E48="Moria"),(Armeebogen!C48="Krieger (0)")),(Armeebogen!A48),0)</f>
        <v>0</v>
      </c>
      <c r="AP96" s="52">
        <f>IF(AND((Armeebogen!E48="Sharkas Abtrünnige"),(Armeebogen!C48="Krieger (0)")),(Armeebogen!A48),0)</f>
        <v>0</v>
      </c>
      <c r="AQ96" s="52">
        <f>IF(AND((Armeebogen!E48="Variags von Khand"),(Armeebogen!C48="Krieger (0)")),(Armeebogen!A48),0)</f>
        <v>0</v>
      </c>
      <c r="AR96" s="52">
        <f>IF(AND((Armeebogen!E48="Weit-Harad"),(Armeebogen!C48="Krieger (0)")),(Armeebogen!A48),0)</f>
        <v>0</v>
      </c>
      <c r="AS96" s="62">
        <f>IF(AND((Armeebogen!E48="Angriff auf Lothlorien"),(Armeebogen!C48="Krieger (0)")),(Armeebogen!A48),0)</f>
        <v>0</v>
      </c>
      <c r="AT96" s="62">
        <f>IF(AND((Armeebogen!E48="Cirith Ungol"),(Armeebogen!C48="Krieger (0)")),(Armeebogen!A48),0)</f>
        <v>0</v>
      </c>
      <c r="AU96" s="52">
        <f>IF(AND((Armeebogen!E48="Das schwarze Tor öffnet sich"),(Armeebogen!C48="Krieger (0)")),(Armeebogen!A48),0)</f>
        <v>0</v>
      </c>
      <c r="AV96" s="52">
        <f>IF(AND((Armeebogen!E48="Heer des Drachenkaisers"),(Armeebogen!C48="Krieger (0)")),(Armeebogen!A48),0)</f>
        <v>0</v>
      </c>
      <c r="AW96" s="62">
        <f>IF(AND((Armeebogen!E48="Die Armee Dunlands"),(Armeebogen!C48="Krieger (0)")),(Armeebogen!A48),0)</f>
        <v>0</v>
      </c>
      <c r="AX96" s="52">
        <v>0.0</v>
      </c>
      <c r="AY96" s="52">
        <f>IF(AND((Armeebogen!E48="Die Strolche des Bosses"),(Armeebogen!C48="Krieger (0)")),(Armeebogen!A48),0)</f>
        <v>0</v>
      </c>
      <c r="AZ96" s="52">
        <f>IF(AND((Armeebogen!E48="Die Tiefen von Moria"),(Armeebogen!C48="Krieger (0)")),(Armeebogen!A48),0)</f>
        <v>0</v>
      </c>
      <c r="BA96" s="62">
        <f>IF(AND((Armeebogen!E48="Die Wölfe Isengarts"),(Armeebogen!C48="Krieger (0)")),(Armeebogen!A48),0)</f>
        <v>0</v>
      </c>
      <c r="BB96" s="62">
        <f>IF(AND((Armeebogen!E48="Die Bösen Wesen des Düsterwaldes"),(Armeebogen!C48="Krieger (0)")),(Armeebogen!A48),0)</f>
        <v>0</v>
      </c>
      <c r="BC96" s="52">
        <f>IF(AND((Armeebogen!E48="Gothmogs Armee"),(Armeebogen!C48="Krieger (0)")),(Armeebogen!A48),0)</f>
        <v>0</v>
      </c>
      <c r="BD96" s="52">
        <f>IF(AND((Armeebogen!E48="Große Armee des Südens"),(Armeebogen!C48="Krieger (0)")),(Armeebogen!A48),0)</f>
        <v>0</v>
      </c>
      <c r="BE96" s="62">
        <f>IF(AND((Armeebogen!E48="Lurtz' Kundschafter"),(Armeebogen!C48="Krieger (0)")),(Armeebogen!A48),0)</f>
        <v>0</v>
      </c>
      <c r="BF96" s="52">
        <f>IF(AND((Armeebogen!E48="Sturm auf Helms Klamm"),(Armeebogen!C48="Krieger (0)")),(Armeebogen!A48),0)</f>
        <v>0</v>
      </c>
      <c r="BG96" s="62">
        <f>IF(AND((Armeebogen!E48="Ugluks Kundschafter"),(Armeebogen!C48="Krieger (0)")),(Armeebogen!A48),0)</f>
        <v>0</v>
      </c>
      <c r="BH96" s="62">
        <f>IF(AND((Armeebogen!E48="Helmswache"),(Armeebogen!C48="Krieger (0)")),(Armeebogen!A48),0)</f>
        <v>0</v>
      </c>
      <c r="BI96" s="45"/>
      <c r="BJ96" s="45"/>
      <c r="BK96" s="45"/>
      <c r="BL96" s="45"/>
      <c r="BM96" s="52">
        <f>IF(AND((Armeebogen!E48="Waldläufer von Ithilien"),(Armeebogen!C48="Krieger (0)")),(Armeebogen!A48),0)</f>
        <v>0</v>
      </c>
      <c r="BN96" s="45"/>
      <c r="BO96" s="45"/>
      <c r="BP96" s="45"/>
      <c r="BQ96" s="45"/>
      <c r="BR96" s="45"/>
      <c r="BS96" s="45"/>
      <c r="BT96" s="52"/>
    </row>
    <row r="97" ht="15.75" customHeight="1">
      <c r="B97" s="52">
        <f>IF(AND((Armeebogen!E49="Arnor"),(Armeebogen!C49="Krieger (0)")),(Armeebogen!A49),0)</f>
        <v>0</v>
      </c>
      <c r="C97" s="52">
        <f>IF(AND((Armeebogen!E49="Arnor"),(Armeebogen!C49="Krieger (0)")),(Armeebogen!A49),0)</f>
        <v>0</v>
      </c>
      <c r="D97" s="52">
        <f>IF(AND((Armeebogen!E49="Bruchtal"),(Armeebogen!C49="Krieger (0)")),(Armeebogen!A49),0)</f>
        <v>0</v>
      </c>
      <c r="E97" s="52">
        <f>IF(AND((Armeebogen!E49="Das Auenland"),(Armeebogen!C49="Krieger (0)")),(Armeebogen!A49),0)</f>
        <v>0</v>
      </c>
      <c r="F97" s="52">
        <f>IF(AND((Armeebogen!E49="Das Königreich von Kazad-dûm"),(Armeebogen!C49="Krieger (0)")),(Armeebogen!A49),0)</f>
        <v>0</v>
      </c>
      <c r="G97" s="52">
        <f>IF(AND((Armeebogen!E49="Die Lehen"),(Armeebogen!C49="Krieger (0)")),(Armeebogen!A49),0)</f>
        <v>0</v>
      </c>
      <c r="H97" s="51">
        <f>IF(AND((Armeebogen!E49="Der wiedereroberte Erebor"),(Armeebogen!C49="Krieger (0)")),(Armeebogen!A49),0)</f>
        <v>0</v>
      </c>
      <c r="I97" s="52">
        <f>IF(AND((Armeebogen!E49="Die Eisenberge"),(Armeebogen!C49="Krieger (0)")),(Armeebogen!A49),0)</f>
        <v>0</v>
      </c>
      <c r="J97" s="51">
        <f>IF(AND((Armeebogen!E49="Garnision von Thal"),(Armeebogen!E49="Krieger (0)")),(Armeebogen!C49),0)</f>
        <v>0</v>
      </c>
      <c r="K97" s="52">
        <f>IF(AND((Armeebogen!E49="Lothlórien"),(Armeebogen!C49="Krieger (0)")),(Armeebogen!A49),0)</f>
        <v>0</v>
      </c>
      <c r="L97" s="52">
        <f>IF(AND((Armeebogen!E49="Minas Tirith"),(Armeebogen!C49="Krieger (0)")),(Armeebogen!A49),0)</f>
        <v>0</v>
      </c>
      <c r="M97" s="52">
        <f>IF(AND((Armeebogen!E49="Númenor"),(Armeebogen!C49="Krieger (0)")),(Armeebogen!A49),0)</f>
        <v>0</v>
      </c>
      <c r="N97" s="52">
        <f>IF(AND((Armeebogen!G49="Rohan:"),(Armeebogen!E49="Krieger (0)")),(Armeebogen!C49),0)</f>
        <v>0</v>
      </c>
      <c r="O97" s="52">
        <f>IF(AND((Armeebogen!E49="Thranduils Hallen"),(Armeebogen!C49="Krieger (0)")),(Armeebogen!A49),0)</f>
        <v>0</v>
      </c>
      <c r="P97" s="45">
        <f>IF(AND((Armeebogen!E49="Überlebende von See-Stadt"),(Armeebogen!C49="Krieger (0)")),(Armeebogen!A49),0)</f>
        <v>0</v>
      </c>
      <c r="Q97" s="62">
        <f>IF(AND((Armeebogen!E49="Die Armee von Thal"),(Armeebogen!C49="Krieger (0)")),(Armeebogen!A49),0)</f>
        <v>0</v>
      </c>
      <c r="R97" s="62">
        <f>IF(AND((Armeebogen!E49="Die Beornings"),(Armeebogen!C49="Krieger (0)")),(Armeebogen!A49),0)</f>
        <v>0</v>
      </c>
      <c r="S97" s="52">
        <f>IF(AND((Armeebogen!E49="Die Menschen des Westens"),(Armeebogen!C49="Krieger (0)")),(Armeebogen!A49),0)</f>
        <v>0</v>
      </c>
      <c r="T97" s="62">
        <f>IF(AND((Armeebogen!E49="Eomers Reiter"),(Armeebogen!C49="Krieger (0)")),(Armeebogen!A49),0)</f>
        <v>0</v>
      </c>
      <c r="U97" s="62">
        <f>IF(AND((Armeebogen!E49="Pfade des Druaden"),(Armeebogen!C49="Krieger (0)")),(Armeebogen!A49),0)</f>
        <v>0</v>
      </c>
      <c r="V97" s="62">
        <f>IF(AND((Armeebogen!E49="Theodens Reiter"),(Armeebogen!C49="Krieger (0)")),(Armeebogen!A49),0)</f>
        <v>0</v>
      </c>
      <c r="W97" s="62">
        <f>IF(AND((Armeebogen!E49="Theodreds Wache"),(Armeebogen!C49="Krieger (0)")),(Armeebogen!A49),0)</f>
        <v>0</v>
      </c>
      <c r="X97" s="52">
        <f>IF(AND((Armeebogen!E49="Verteidiger des Auenlandes"),(Armeebogen!C49="Krieger (0)")),(Armeebogen!A49),0)</f>
        <v>0</v>
      </c>
      <c r="Y97" s="62"/>
      <c r="Z97" s="62">
        <f>IF(AND((Armeebogen!E49="Verteidiger der Erebors"),(Armeebogen!C49="Krieger (0)")),(Armeebogen!A49),0)</f>
        <v>0</v>
      </c>
      <c r="AA97" s="62">
        <f>IF(AND((Armeebogen!E49="Verteidiger von Helms Klamm"),(Armeebogen!C49="Krieger (0)")),(Armeebogen!A49),0)</f>
        <v>0</v>
      </c>
      <c r="AB97" s="62">
        <f>IF(AND((Armeebogen!E49="Waldläufer von Ithilien"),(Armeebogen!D49="Krieger (0)")),(Armeebogen!A49),0)</f>
        <v>0</v>
      </c>
      <c r="AC97" s="52">
        <f>IF(AND((Armeebogen!E49="Angmar"),(Armeebogen!C49="Krieger (0)")),(Armeebogen!A49),0)</f>
        <v>0</v>
      </c>
      <c r="AD97" s="52">
        <f>IF(AND((Armeebogen!E49="Azogs Jäger"),(Armeebogen!C49="Krieger (0)")),(Armeebogen!A49),0)</f>
        <v>0</v>
      </c>
      <c r="AE97" s="52">
        <f>IF(AND((Armeebogen!E49="Azogs Legion"),(Armeebogen!C49="Krieger (0)")),(Armeebogen!A49),0)</f>
        <v>0</v>
      </c>
      <c r="AF97" s="52">
        <f>IF(AND((Armeebogen!E49="Barad-dûr"),(Armeebogen!C49="Krieger (0)")),(Armeebogen!A49),0)</f>
        <v>0</v>
      </c>
      <c r="AG97" s="52">
        <f>IF(AND((Armeebogen!E49="Die Ostlinge"),(Armeebogen!C49="Krieger (0)")),(Armeebogen!A49),0)</f>
        <v>0</v>
      </c>
      <c r="AH97" s="52">
        <f>IF(AND((Armeebogen!E49="Die Schlangenhorde"),(Armeebogen!C49="Krieger (0)")),(Armeebogen!A49),0)</f>
        <v>0</v>
      </c>
      <c r="AI97" s="62">
        <f>IF(AND((Armeebogen!E49="Dunkle Mächte von Dol Guldur"),(Armeebogen!C49="Krieger (0)")),(Armeebogen!A49),0)</f>
        <v>0</v>
      </c>
      <c r="AJ97" s="52">
        <f>IF(AND((Armeebogen!E49="Isengart"),(Armeebogen!C49="Krieger (0)")),(Armeebogen!A49),0)</f>
        <v>0</v>
      </c>
      <c r="AK97" s="52">
        <f>IF(AND((Armeebogen!E83="Isengart"),(Armeebogen!C83="Krieger (0)")),(Armeebogen!A83),0)</f>
        <v>0</v>
      </c>
      <c r="AL97" s="52">
        <f>IF(AND((Armeebogen!E49="Kosaren von Umbar"),(Armeebogen!C49="Krieger (0)")),(Armeebogen!A49),0)</f>
        <v>0</v>
      </c>
      <c r="AM97" s="52">
        <f>IF(AND((Armeebogen!E83="Kosaren von Umbar"),(Armeebogen!C83="Krieger (0)")),(Armeebogen!A83),0)</f>
        <v>0</v>
      </c>
      <c r="AN97" s="52">
        <f>IF(AND((Armeebogen!E49="Mordor"),(Armeebogen!C49="Krieger (0)")),(Armeebogen!A49),0)</f>
        <v>0</v>
      </c>
      <c r="AO97" s="52">
        <f>IF(AND((Armeebogen!E49="Moria"),(Armeebogen!C49="Krieger (0)")),(Armeebogen!A49),0)</f>
        <v>0</v>
      </c>
      <c r="AP97" s="52">
        <f>IF(AND((Armeebogen!E49="Sharkas Abtrünnige"),(Armeebogen!C49="Krieger (0)")),(Armeebogen!A49),0)</f>
        <v>0</v>
      </c>
      <c r="AQ97" s="52">
        <f>IF(AND((Armeebogen!E49="Variags von Khand"),(Armeebogen!C49="Krieger (0)")),(Armeebogen!A49),0)</f>
        <v>0</v>
      </c>
      <c r="AR97" s="52">
        <f>IF(AND((Armeebogen!E49="Weit-Harad"),(Armeebogen!C49="Krieger (0)")),(Armeebogen!A49),0)</f>
        <v>0</v>
      </c>
      <c r="AS97" s="62">
        <f>IF(AND((Armeebogen!E49="Angriff auf Lothlorien"),(Armeebogen!C49="Krieger (0)")),(Armeebogen!A49),0)</f>
        <v>0</v>
      </c>
      <c r="AT97" s="62">
        <f>IF(AND((Armeebogen!E49="Cirith Ungol"),(Armeebogen!C49="Krieger (0)")),(Armeebogen!A49),0)</f>
        <v>0</v>
      </c>
      <c r="AU97" s="52">
        <f>IF(AND((Armeebogen!E49="Das schwarze Tor öffnet sich"),(Armeebogen!C49="Krieger (0)")),(Armeebogen!A49),0)</f>
        <v>0</v>
      </c>
      <c r="AV97" s="52">
        <f>IF(AND((Armeebogen!E49="Heer des Drachenkaisers"),(Armeebogen!C49="Krieger (0)")),(Armeebogen!A49),0)</f>
        <v>0</v>
      </c>
      <c r="AW97" s="62">
        <f>IF(AND((Armeebogen!E49="Die Armee Dunlands"),(Armeebogen!C49="Krieger (0)")),(Armeebogen!A49),0)</f>
        <v>0</v>
      </c>
      <c r="AX97" s="52">
        <v>0.0</v>
      </c>
      <c r="AY97" s="52">
        <f>IF(AND((Armeebogen!E49="Die Strolche des Bosses"),(Armeebogen!C49="Krieger (0)")),(Armeebogen!A49),0)</f>
        <v>0</v>
      </c>
      <c r="AZ97" s="52">
        <f>IF(AND((Armeebogen!E49="Die Tiefen von Moria"),(Armeebogen!C49="Krieger (0)")),(Armeebogen!A49),0)</f>
        <v>0</v>
      </c>
      <c r="BA97" s="62">
        <f>IF(AND((Armeebogen!E49="Die Wölfe Isengarts"),(Armeebogen!C49="Krieger (0)")),(Armeebogen!A49),0)</f>
        <v>0</v>
      </c>
      <c r="BB97" s="62">
        <f>IF(AND((Armeebogen!E49="Die Bösen Wesen des Düsterwaldes"),(Armeebogen!C49="Krieger (0)")),(Armeebogen!A49),0)</f>
        <v>0</v>
      </c>
      <c r="BC97" s="52">
        <f>IF(AND((Armeebogen!E49="Gothmogs Armee"),(Armeebogen!C49="Krieger (0)")),(Armeebogen!A49),0)</f>
        <v>0</v>
      </c>
      <c r="BD97" s="52">
        <f>IF(AND((Armeebogen!E49="Große Armee des Südens"),(Armeebogen!C49="Krieger (0)")),(Armeebogen!A49),0)</f>
        <v>0</v>
      </c>
      <c r="BE97" s="62">
        <f>IF(AND((Armeebogen!E49="Lurtz' Kundschafter"),(Armeebogen!C49="Krieger (0)")),(Armeebogen!A49),0)</f>
        <v>0</v>
      </c>
      <c r="BF97" s="52">
        <f>IF(AND((Armeebogen!E49="Sturm auf Helms Klamm"),(Armeebogen!C49="Krieger (0)")),(Armeebogen!A49),0)</f>
        <v>0</v>
      </c>
      <c r="BG97" s="62">
        <f>IF(AND((Armeebogen!E49="Ugluks Kundschafter"),(Armeebogen!C49="Krieger (0)")),(Armeebogen!A49),0)</f>
        <v>0</v>
      </c>
      <c r="BH97" s="62">
        <f>IF(AND((Armeebogen!E49="Helmswache"),(Armeebogen!C49="Krieger (0)")),(Armeebogen!A49),0)</f>
        <v>0</v>
      </c>
      <c r="BI97" s="45"/>
      <c r="BJ97" s="45"/>
      <c r="BK97" s="45"/>
      <c r="BL97" s="45"/>
      <c r="BM97" s="52">
        <f>IF(AND((Armeebogen!E49="Waldläufer von Ithilien"),(Armeebogen!C49="Krieger (0)")),(Armeebogen!A49),0)</f>
        <v>0</v>
      </c>
      <c r="BN97" s="45"/>
      <c r="BO97" s="45"/>
      <c r="BP97" s="45"/>
      <c r="BQ97" s="45"/>
      <c r="BR97" s="45"/>
      <c r="BS97" s="45"/>
      <c r="BT97" s="52"/>
    </row>
    <row r="98" ht="15.75" customHeight="1">
      <c r="A98" s="56" t="s">
        <v>82</v>
      </c>
      <c r="B98" s="53">
        <f t="shared" ref="B98:C98" si="15">SUM(B59:B97)</f>
        <v>0</v>
      </c>
      <c r="C98" s="53">
        <f t="shared" si="15"/>
        <v>0</v>
      </c>
      <c r="D98" s="53">
        <f>SUM(D59:D97)-G142</f>
        <v>0</v>
      </c>
      <c r="E98" s="53">
        <f t="shared" ref="E98:X98" si="16">SUM(E59:E97)</f>
        <v>0</v>
      </c>
      <c r="F98" s="53">
        <f t="shared" si="16"/>
        <v>0</v>
      </c>
      <c r="G98" s="53">
        <f t="shared" si="16"/>
        <v>0</v>
      </c>
      <c r="H98" s="53">
        <f t="shared" si="16"/>
        <v>0</v>
      </c>
      <c r="I98" s="53">
        <f t="shared" si="16"/>
        <v>0</v>
      </c>
      <c r="J98" s="53">
        <f t="shared" si="16"/>
        <v>0</v>
      </c>
      <c r="K98" s="53">
        <f t="shared" si="16"/>
        <v>0</v>
      </c>
      <c r="L98" s="53">
        <f t="shared" si="16"/>
        <v>0</v>
      </c>
      <c r="M98" s="53">
        <f t="shared" si="16"/>
        <v>0</v>
      </c>
      <c r="N98" s="53">
        <f t="shared" si="16"/>
        <v>0</v>
      </c>
      <c r="O98" s="53">
        <f t="shared" si="16"/>
        <v>0</v>
      </c>
      <c r="P98" s="53">
        <f t="shared" si="16"/>
        <v>0</v>
      </c>
      <c r="Q98" s="53">
        <f t="shared" si="16"/>
        <v>0</v>
      </c>
      <c r="R98" s="53">
        <f t="shared" si="16"/>
        <v>0</v>
      </c>
      <c r="S98" s="53">
        <f t="shared" si="16"/>
        <v>0</v>
      </c>
      <c r="T98" s="53">
        <f t="shared" si="16"/>
        <v>0</v>
      </c>
      <c r="U98" s="53">
        <f t="shared" si="16"/>
        <v>0</v>
      </c>
      <c r="V98" s="53">
        <f t="shared" si="16"/>
        <v>0</v>
      </c>
      <c r="W98" s="53">
        <f t="shared" si="16"/>
        <v>0</v>
      </c>
      <c r="X98" s="53">
        <f t="shared" si="16"/>
        <v>0</v>
      </c>
      <c r="Y98" s="53"/>
      <c r="Z98" s="53">
        <f t="shared" ref="Z98:AA98" si="17">SUM(Z59:Z97)</f>
        <v>0</v>
      </c>
      <c r="AA98" s="53">
        <f t="shared" si="17"/>
        <v>0</v>
      </c>
      <c r="AB98" s="53">
        <f>SUM(AB59:AB97)-H142</f>
        <v>0</v>
      </c>
      <c r="AC98" s="53">
        <f t="shared" ref="AC98:AP98" si="18">SUM(AC59:AC97)</f>
        <v>0</v>
      </c>
      <c r="AD98" s="53">
        <f t="shared" si="18"/>
        <v>0</v>
      </c>
      <c r="AE98" s="53">
        <f t="shared" si="18"/>
        <v>0</v>
      </c>
      <c r="AF98" s="53">
        <f t="shared" si="18"/>
        <v>0</v>
      </c>
      <c r="AG98" s="53">
        <f t="shared" si="18"/>
        <v>0</v>
      </c>
      <c r="AH98" s="53">
        <f t="shared" si="18"/>
        <v>0</v>
      </c>
      <c r="AI98" s="53">
        <f t="shared" si="18"/>
        <v>0</v>
      </c>
      <c r="AJ98" s="53">
        <f t="shared" si="18"/>
        <v>0</v>
      </c>
      <c r="AK98" s="53">
        <f t="shared" si="18"/>
        <v>0</v>
      </c>
      <c r="AL98" s="53">
        <f t="shared" si="18"/>
        <v>0</v>
      </c>
      <c r="AM98" s="53">
        <f t="shared" si="18"/>
        <v>0</v>
      </c>
      <c r="AN98" s="53">
        <f t="shared" si="18"/>
        <v>0</v>
      </c>
      <c r="AO98" s="53">
        <f t="shared" si="18"/>
        <v>0</v>
      </c>
      <c r="AP98" s="53">
        <f t="shared" si="18"/>
        <v>0</v>
      </c>
      <c r="AQ98" s="54">
        <f>SUM(AQ59:AQ97)-D142-E142</f>
        <v>0</v>
      </c>
      <c r="AR98" s="53">
        <f t="shared" ref="AR98:BH98" si="19">SUM(AR59:AR97)</f>
        <v>0</v>
      </c>
      <c r="AS98" s="53">
        <f t="shared" si="19"/>
        <v>0</v>
      </c>
      <c r="AT98" s="53">
        <f t="shared" si="19"/>
        <v>0</v>
      </c>
      <c r="AU98" s="53">
        <f t="shared" si="19"/>
        <v>0</v>
      </c>
      <c r="AV98" s="53">
        <f t="shared" si="19"/>
        <v>0</v>
      </c>
      <c r="AW98" s="53">
        <f t="shared" si="19"/>
        <v>0</v>
      </c>
      <c r="AX98" s="53">
        <f t="shared" si="19"/>
        <v>0</v>
      </c>
      <c r="AY98" s="53">
        <f t="shared" si="19"/>
        <v>0</v>
      </c>
      <c r="AZ98" s="53">
        <f t="shared" si="19"/>
        <v>0</v>
      </c>
      <c r="BA98" s="53">
        <f t="shared" si="19"/>
        <v>0</v>
      </c>
      <c r="BB98" s="53">
        <f t="shared" si="19"/>
        <v>0</v>
      </c>
      <c r="BC98" s="53">
        <f t="shared" si="19"/>
        <v>0</v>
      </c>
      <c r="BD98" s="53">
        <f t="shared" si="19"/>
        <v>0</v>
      </c>
      <c r="BE98" s="53">
        <f t="shared" si="19"/>
        <v>0</v>
      </c>
      <c r="BF98" s="53">
        <f t="shared" si="19"/>
        <v>0</v>
      </c>
      <c r="BG98" s="53">
        <f t="shared" si="19"/>
        <v>0</v>
      </c>
      <c r="BH98" s="53">
        <f t="shared" si="19"/>
        <v>0</v>
      </c>
      <c r="BI98" s="55"/>
      <c r="BJ98" s="55"/>
      <c r="BK98" s="55"/>
      <c r="BL98" s="55"/>
      <c r="BM98" s="55" t="str">
        <f>SUM(BM59:BM97)-#REF!</f>
        <v>#REF!</v>
      </c>
      <c r="BN98" s="55"/>
      <c r="BO98" s="55"/>
      <c r="BP98" s="55"/>
      <c r="BQ98" s="55"/>
      <c r="BR98" s="55"/>
      <c r="BS98" s="55"/>
      <c r="BT98" s="55"/>
    </row>
    <row r="99" ht="15.75" customHeight="1"/>
    <row r="100" ht="15.75" customHeight="1"/>
    <row r="101" ht="15.75" customHeight="1">
      <c r="F101" s="45"/>
      <c r="P101" s="52" t="s">
        <v>91</v>
      </c>
      <c r="W101" s="45" t="s">
        <v>92</v>
      </c>
    </row>
    <row r="102">
      <c r="A102" s="49" t="s">
        <v>93</v>
      </c>
      <c r="B102" s="58" t="s">
        <v>94</v>
      </c>
      <c r="C102" s="58" t="s">
        <v>95</v>
      </c>
      <c r="D102" s="58" t="s">
        <v>96</v>
      </c>
      <c r="E102" s="58" t="s">
        <v>97</v>
      </c>
      <c r="F102" s="58" t="s">
        <v>98</v>
      </c>
      <c r="G102" s="61"/>
      <c r="H102" s="58" t="s">
        <v>99</v>
      </c>
      <c r="I102" s="61"/>
      <c r="J102" s="61"/>
      <c r="K102" s="61"/>
      <c r="P102" s="63" t="s">
        <v>100</v>
      </c>
      <c r="Q102" s="63" t="s">
        <v>101</v>
      </c>
      <c r="R102" s="63" t="s">
        <v>102</v>
      </c>
      <c r="S102" s="63" t="s">
        <v>103</v>
      </c>
      <c r="T102" s="64" t="s">
        <v>104</v>
      </c>
      <c r="W102" s="58" t="s">
        <v>105</v>
      </c>
      <c r="X102" s="58" t="s">
        <v>106</v>
      </c>
    </row>
    <row r="103" ht="15.75" customHeight="1">
      <c r="B103" s="52">
        <f>IF(Armeebogen!B11="Reiter von Rohan",Armeebogen!A11,0)</f>
        <v>0</v>
      </c>
      <c r="C103" s="52">
        <f>IF(AND(Armeebogen!$D$4="grün",Armeebogen!B11="Waldläufer des Düsterwaldes"),Armeebogen!A11,0)</f>
        <v>0</v>
      </c>
      <c r="D103" s="52">
        <f>IF(AND(Armeebogen!$D$4="grün",Armeebogen!B11="Reiter von Khand"),Armeebogen!A11,0)</f>
        <v>0</v>
      </c>
      <c r="E103" s="52">
        <f>IF(AND(Armeebogen!$D$4="grün",Armeebogen!B11="Streitwagen von Khand"),Armeebogen!A11,0)</f>
        <v>0</v>
      </c>
      <c r="F103" s="52">
        <f>IF(Armeebogen!B11="Elrond, Herr von Bruchtal",1,0)</f>
        <v>0</v>
      </c>
      <c r="G103" s="52">
        <f>IF(AND($F$142=1,Armeebogen!B11="Ritter von Bruchtal"),Armeebogen!A11,0)</f>
        <v>0</v>
      </c>
      <c r="H103" s="52">
        <f>IF(AND(Armeebogen!E11="Waldläufer von Ithilien",Armeebogen!B11="Waldläufer von Gondor",Armeebogen!F1=OR(I142,J142,K142)),Armeebogen!B11,0)</f>
        <v>0</v>
      </c>
      <c r="I103" s="52">
        <f>IF(Armeebogen!B11="Faramir, Hauptmann von Gondor",Armeebogen!F11,0)</f>
        <v>0</v>
      </c>
      <c r="J103" s="52">
        <f>IF(Armeebogen!B11="Madril, Hauptmann von Ithilien",Armeebogen!F11,0)</f>
        <v>0</v>
      </c>
      <c r="K103" s="52">
        <f>IF(Armeebogen!B11="Damrod, Waldläufer von Ithilien",Armeebogen!F11,0)</f>
        <v>0</v>
      </c>
      <c r="P103" s="45">
        <f>IF(Armeebogen!B11="Legolas Grünblatt",1,0)</f>
        <v>0</v>
      </c>
      <c r="Q103" s="45">
        <f>IF(Armeebogen!B11="Haldir",1,0)</f>
        <v>0</v>
      </c>
      <c r="R103" s="52">
        <f>IF(Armeebogen!B11="Vraskû",1,0)</f>
        <v>0</v>
      </c>
      <c r="S103" s="52">
        <f>IF(Armeebogen!B11="Bard der Bogenschütze",1,0)</f>
        <v>0</v>
      </c>
      <c r="T103" s="52">
        <f>IF(Armeebogen!C11="Drar",1,0)</f>
        <v>0</v>
      </c>
      <c r="W103" s="45">
        <f>IF(Armeebogen!B11="Grosse Gorgoroth-Bestie",1,0)</f>
        <v>0</v>
      </c>
      <c r="X103" s="45">
        <f>IF(Armeebogen!B11="Warg-Beutereiter",Armeebogen!A11,0)</f>
        <v>0</v>
      </c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</row>
    <row r="104" ht="15.75" customHeight="1">
      <c r="B104" s="52">
        <f>IF(Armeebogen!B12="Reiter von Rohan",Armeebogen!A12,0)</f>
        <v>0</v>
      </c>
      <c r="C104" s="52">
        <f>IF(AND(Armeebogen!$D$4="grün",Armeebogen!B12="Waldläufer des Düsterwaldes"),Armeebogen!A12,0)</f>
        <v>0</v>
      </c>
      <c r="D104" s="52">
        <f>IF(AND(Armeebogen!$D$4="grün",Armeebogen!B12="Reiter von Khand"),Armeebogen!A12,0)</f>
        <v>0</v>
      </c>
      <c r="E104" s="52">
        <f>IF(AND(Armeebogen!$D$4="grün",Armeebogen!B12="Streitwagen von Khand"),Armeebogen!A12,0)</f>
        <v>0</v>
      </c>
      <c r="F104" s="52">
        <f>IF(Armeebogen!B12="Elrond, Herr von Bruchtal",1,0)</f>
        <v>0</v>
      </c>
      <c r="G104" s="52">
        <f>IF(AND($F$142=1,Armeebogen!B12="Ritter von Bruchtal"),Armeebogen!A12,0)</f>
        <v>0</v>
      </c>
      <c r="H104" s="52">
        <f>IF(AND(Armeebogen!E12="Waldläufer von Ithilien",Armeebogen!B12="Waldläufer von Gondor",Armeebogen!F12=(OR(I142,J142,K142))),Armeebogen!A12,0)</f>
        <v>0</v>
      </c>
      <c r="I104" s="52">
        <f>IF(Armeebogen!B12="Faramir, Hauptmann von Gondor",Armeebogen!F12,0)</f>
        <v>0</v>
      </c>
      <c r="J104" s="52">
        <f>IF(Armeebogen!B12="Madril, Hauptmann von Ithilien",Armeebogen!F12,0)</f>
        <v>0</v>
      </c>
      <c r="K104" s="52">
        <f>IF(Armeebogen!B12="Damrod, Waldläufer von Ithilien",Armeebogen!F12,0)</f>
        <v>0</v>
      </c>
      <c r="P104" s="45">
        <f>IF(Armeebogen!B12="Legolas Grünblatt",1,0)</f>
        <v>0</v>
      </c>
      <c r="Q104" s="52">
        <f>IF(Armeebogen!B12="Haldir",1,0)</f>
        <v>0</v>
      </c>
      <c r="R104" s="52">
        <f>IF(Armeebogen!B12="Vraskû",1,0)</f>
        <v>0</v>
      </c>
      <c r="S104" s="52">
        <f>IF(Armeebogen!B12="Bard der Bogenschütze",1,0)</f>
        <v>0</v>
      </c>
      <c r="T104" s="52">
        <f>IF(Armeebogen!C12="Drar",1,0)</f>
        <v>0</v>
      </c>
      <c r="W104" s="45">
        <f>IF(Armeebogen!B12="Grosse Gorgoroth-Bestie",1,0)</f>
        <v>0</v>
      </c>
      <c r="X104" s="45">
        <f>IF(Armeebogen!B12="Warg-Beutereiter",Armeebogen!A12,0)</f>
        <v>0</v>
      </c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</row>
    <row r="105" ht="15.75" customHeight="1">
      <c r="B105" s="52">
        <f>IF(Armeebogen!B13="Reiter von Rohan",Armeebogen!A13,0)</f>
        <v>0</v>
      </c>
      <c r="C105" s="52">
        <f>IF(AND(Armeebogen!$D$4="grün",Armeebogen!B13="Waldläufer des Düsterwaldes"),Armeebogen!A13,0)</f>
        <v>0</v>
      </c>
      <c r="D105" s="52">
        <f>IF(AND(Armeebogen!$D$4="grün",Armeebogen!B13="Reiter von Khand"),Armeebogen!A13,0)</f>
        <v>0</v>
      </c>
      <c r="E105" s="52">
        <f>IF(AND(Armeebogen!$D$4="grün",Armeebogen!B13="Streitwagen von Khand"),Armeebogen!A13,0)</f>
        <v>0</v>
      </c>
      <c r="F105" s="52">
        <f>IF(Armeebogen!B13="Elrond, Herr von Bruchtal",1,0)</f>
        <v>0</v>
      </c>
      <c r="G105" s="52">
        <f>IF(AND($F$142=1,Armeebogen!B13="Ritter von Bruchtal"),Armeebogen!A13,0)</f>
        <v>0</v>
      </c>
      <c r="H105" s="52">
        <f>IF(AND(Armeebogen!E13="Waldläufer von Ithilien",Armeebogen!B13="Waldläufer von Gondor",Armeebogen!F13=(OR(I142,J142,K142))),Armeebogen!B13,0)</f>
        <v>0</v>
      </c>
      <c r="I105" s="52">
        <f>IF(Armeebogen!B13="Faramir, Hauptmann von Gondor",Armeebogen!F13,0)</f>
        <v>0</v>
      </c>
      <c r="J105" s="52">
        <f>IF(Armeebogen!B13="Madril, Hauptmann von Ithilien",Armeebogen!F13,0)</f>
        <v>0</v>
      </c>
      <c r="K105" s="52">
        <f>IF(Armeebogen!B13="Damrod, Waldläufer von Ithilien",Armeebogen!F13,0)</f>
        <v>0</v>
      </c>
      <c r="P105" s="45">
        <f>IF(Armeebogen!B13="Legolas Grünblatt",1,0)</f>
        <v>0</v>
      </c>
      <c r="Q105" s="52">
        <f>IF(Armeebogen!B13="Haldir",1,0)</f>
        <v>0</v>
      </c>
      <c r="R105" s="52">
        <f>IF(Armeebogen!B13="Vraskû",1,0)</f>
        <v>0</v>
      </c>
      <c r="S105" s="52">
        <f>IF(Armeebogen!B13="Bard der Bogenschütze",1,0)</f>
        <v>0</v>
      </c>
      <c r="T105" s="52">
        <f>IF(Armeebogen!C13="Drar",1,0)</f>
        <v>0</v>
      </c>
      <c r="W105" s="45">
        <f>IF(Armeebogen!B13="Grosse Gorgoroth-Bestie",1,0)</f>
        <v>0</v>
      </c>
      <c r="X105" s="45">
        <f>IF(Armeebogen!B13="Warg-Beutereiter",Armeebogen!A13,0)</f>
        <v>0</v>
      </c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</row>
    <row r="106" ht="15.75" customHeight="1">
      <c r="B106" s="52">
        <f>IF(Armeebogen!B14="Reiter von Rohan",Armeebogen!A14,0)</f>
        <v>0</v>
      </c>
      <c r="C106" s="52">
        <f>IF(AND(Armeebogen!$D$4="grün",Armeebogen!B14="Waldläufer des Düsterwaldes"),Armeebogen!A14,0)</f>
        <v>0</v>
      </c>
      <c r="D106" s="52">
        <f>IF(AND(Armeebogen!$D$4="grün",Armeebogen!B14="Reiter von Khand"),Armeebogen!A14,0)</f>
        <v>0</v>
      </c>
      <c r="E106" s="52">
        <f>IF(AND(Armeebogen!$D$4="grün",Armeebogen!B14="Streitwagen von Khand"),Armeebogen!A14,0)</f>
        <v>0</v>
      </c>
      <c r="F106" s="52">
        <f>IF(Armeebogen!B14="Elrond, Herr von Bruchtal",1,0)</f>
        <v>0</v>
      </c>
      <c r="G106" s="52">
        <f>IF(AND($F$142=1,Armeebogen!B14="Ritter von Bruchtal"),Armeebogen!A14,0)</f>
        <v>0</v>
      </c>
      <c r="H106" s="52">
        <f>IF(AND(Armeebogen!E14="Waldläufer von Ithilien",Armeebogen!B14="Waldläufer von Gondor",Armeebogen!F14=(OR(I142,J142,K142))),Armeebogen!B14,0)</f>
        <v>0</v>
      </c>
      <c r="I106" s="52">
        <f>IF(Armeebogen!B14="Faramir, Hauptmann von Gondor",Armeebogen!F14,0)</f>
        <v>0</v>
      </c>
      <c r="J106" s="52">
        <f>IF(Armeebogen!B14="Madril, Hauptmann von Ithilien",Armeebogen!F14,0)</f>
        <v>0</v>
      </c>
      <c r="K106" s="52">
        <f>IF(Armeebogen!B14="Damrod, Waldläufer von Ithilien",Armeebogen!F14,0)</f>
        <v>0</v>
      </c>
      <c r="P106" s="45">
        <f>IF(Armeebogen!B14="Legolas Grünblatt",1,0)</f>
        <v>0</v>
      </c>
      <c r="Q106" s="52">
        <f>IF(Armeebogen!B14="Haldir",1,0)</f>
        <v>0</v>
      </c>
      <c r="R106" s="52">
        <f>IF(Armeebogen!B14="Vraskû",1,0)</f>
        <v>0</v>
      </c>
      <c r="S106" s="52">
        <f>IF(Armeebogen!B14="Bard der Bogenschütze",1,0)</f>
        <v>0</v>
      </c>
      <c r="T106" s="52">
        <f>IF(Armeebogen!C14="Drar",1,0)</f>
        <v>0</v>
      </c>
      <c r="W106" s="45">
        <f>IF(Armeebogen!B14="Grosse Gorgoroth-Bestie",1,0)</f>
        <v>0</v>
      </c>
      <c r="X106" s="45">
        <f>IF(Armeebogen!B14="Warg-Beutereiter",Armeebogen!A14,0)</f>
        <v>0</v>
      </c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</row>
    <row r="107" ht="15.75" customHeight="1">
      <c r="B107" s="52">
        <f>IF(Armeebogen!B15="Reiter von Rohan",Armeebogen!A15,0)</f>
        <v>0</v>
      </c>
      <c r="C107" s="52">
        <f>IF(AND(Armeebogen!$D$4="grün",Armeebogen!B15="Waldläufer des Düsterwaldes"),Armeebogen!A15,0)</f>
        <v>0</v>
      </c>
      <c r="D107" s="52">
        <f>IF(AND(Armeebogen!$D$4="grün",Armeebogen!B15="Reiter von Khand"),Armeebogen!A15,0)</f>
        <v>0</v>
      </c>
      <c r="E107" s="52">
        <f>IF(AND(Armeebogen!$D$4="grün",Armeebogen!B15="Streitwagen von Khand"),Armeebogen!A15,0)</f>
        <v>0</v>
      </c>
      <c r="F107" s="52">
        <f>IF(Armeebogen!B15="Elrond, Herr von Bruchtal",1,0)</f>
        <v>0</v>
      </c>
      <c r="G107" s="52">
        <f>IF(AND($F$142=1,Armeebogen!B15="Ritter von Bruchtal"),Armeebogen!A15,0)</f>
        <v>0</v>
      </c>
      <c r="H107" s="52">
        <f>IF(AND(Armeebogen!E15="Waldläufer von Ithilien",Armeebogen!B15="Waldläufer von Gondor",Armeebogen!F15=OR(I142,J142,K142)),Armeebogen!A15,0)</f>
        <v>0</v>
      </c>
      <c r="I107" s="52">
        <f>IF(Armeebogen!B15="Faramir, Hauptmann von Gondor",Armeebogen!F15,0)</f>
        <v>0</v>
      </c>
      <c r="J107" s="52">
        <f>IF(Armeebogen!B15="Madril, Hauptmann von Ithilien",Armeebogen!F15,0)</f>
        <v>0</v>
      </c>
      <c r="K107" s="52">
        <f>IF(Armeebogen!B15="Damrod, Waldläufer von Ithilien",Armeebogen!F15,0)</f>
        <v>0</v>
      </c>
      <c r="P107" s="45">
        <f>IF(Armeebogen!B15="Legolas Grünblatt",1,0)</f>
        <v>0</v>
      </c>
      <c r="Q107" s="52">
        <f>IF(Armeebogen!B15="Haldir",1,0)</f>
        <v>0</v>
      </c>
      <c r="R107" s="52">
        <f>IF(Armeebogen!B15="Vraskû",1,0)</f>
        <v>0</v>
      </c>
      <c r="S107" s="52">
        <f>IF(Armeebogen!B15="Bard der Bogenschütze",1,0)</f>
        <v>0</v>
      </c>
      <c r="T107" s="52">
        <f>IF(Armeebogen!C15="Drar",1,0)</f>
        <v>0</v>
      </c>
      <c r="W107" s="45">
        <f>IF(Armeebogen!B15="Grosse Gorgoroth-Bestie",1,0)</f>
        <v>0</v>
      </c>
      <c r="X107" s="45">
        <f>IF(Armeebogen!B15="Warg-Beutereiter",Armeebogen!A15,0)</f>
        <v>0</v>
      </c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</row>
    <row r="108" ht="15.75" customHeight="1">
      <c r="B108" s="52">
        <f>IF(Armeebogen!B16="Reiter von Rohan",Armeebogen!A16,0)</f>
        <v>0</v>
      </c>
      <c r="C108" s="52">
        <f>IF(AND(Armeebogen!$D$4="grün",Armeebogen!B16="Waldläufer des Düsterwaldes"),Armeebogen!A16,0)</f>
        <v>0</v>
      </c>
      <c r="D108" s="52">
        <f>IF(AND(Armeebogen!$D$4="grün",Armeebogen!B16="Reiter von Khand"),Armeebogen!A16,0)</f>
        <v>0</v>
      </c>
      <c r="E108" s="52">
        <f>IF(AND(Armeebogen!$D$4="grün",Armeebogen!B16="Streitwagen von Khand"),Armeebogen!A16,0)</f>
        <v>0</v>
      </c>
      <c r="F108" s="52">
        <f>IF(Armeebogen!B16="Elrond, Herr von Bruchtal",1,0)</f>
        <v>0</v>
      </c>
      <c r="G108" s="52">
        <f>IF(AND($F$142=1,Armeebogen!B16="Ritter von Bruchtal"),Armeebogen!A16,0)</f>
        <v>0</v>
      </c>
      <c r="H108" s="52">
        <f>IF(AND(Armeebogen!E16="Waldläufer von Ithilien",Armeebogen!B16="Waldläufer von Gondor",Armeebogen!F16=OR(I142,J142,K142)),Armeebogen!B16,0)</f>
        <v>0</v>
      </c>
      <c r="I108" s="52">
        <f>IF(Armeebogen!B16="Faramir, Hauptmann von Gondor",Armeebogen!F16,0)</f>
        <v>0</v>
      </c>
      <c r="J108" s="52">
        <f>IF(Armeebogen!B16="Madril, Hauptmann von Ithilien",Armeebogen!F16,0)</f>
        <v>0</v>
      </c>
      <c r="K108" s="52">
        <f>IF(Armeebogen!B16="Damrod, Waldläufer von Ithilien",Armeebogen!F16,0)</f>
        <v>0</v>
      </c>
      <c r="P108" s="45">
        <f>IF(Armeebogen!B16="Legolas Grünblatt",1,0)</f>
        <v>0</v>
      </c>
      <c r="Q108" s="52">
        <f>IF(Armeebogen!B16="Haldir",1,0)</f>
        <v>0</v>
      </c>
      <c r="R108" s="52">
        <f>IF(Armeebogen!B16="Vraskû",1,0)</f>
        <v>0</v>
      </c>
      <c r="S108" s="52">
        <f>IF(Armeebogen!B16="Bard der Bogenschütze",1,0)</f>
        <v>0</v>
      </c>
      <c r="T108" s="52">
        <f>IF(Armeebogen!C16="Drar",1,0)</f>
        <v>0</v>
      </c>
      <c r="W108" s="45">
        <f>IF(Armeebogen!B16="Grosse Gorgoroth-Bestie",1,0)</f>
        <v>0</v>
      </c>
      <c r="X108" s="45">
        <f>IF(Armeebogen!B16="Warg-Beutereiter",Armeebogen!A16,0)</f>
        <v>0</v>
      </c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</row>
    <row r="109" ht="15.75" customHeight="1">
      <c r="B109" s="52">
        <f>IF(Armeebogen!B17="Reiter von Rohan",Armeebogen!A17,0)</f>
        <v>0</v>
      </c>
      <c r="C109" s="52">
        <f>IF(AND(Armeebogen!$D$4="grün",Armeebogen!B17="Waldläufer des Düsterwaldes"),Armeebogen!A17,0)</f>
        <v>0</v>
      </c>
      <c r="D109" s="52">
        <f>IF(AND(Armeebogen!$D$4="grün",Armeebogen!B17="Reiter von Khand"),Armeebogen!A17,0)</f>
        <v>0</v>
      </c>
      <c r="E109" s="52">
        <f>IF(AND(Armeebogen!$D$4="grün",Armeebogen!B17="Streitwagen von Khand"),Armeebogen!A17,0)</f>
        <v>0</v>
      </c>
      <c r="F109" s="52">
        <f>IF(Armeebogen!B17="Elrond, Herr von Bruchtal",1,0)</f>
        <v>0</v>
      </c>
      <c r="G109" s="52">
        <f>IF(AND($F$142=1,Armeebogen!B17="Ritter von Bruchtal"),Armeebogen!A17,0)</f>
        <v>0</v>
      </c>
      <c r="H109" s="52">
        <f>IF(AND(Armeebogen!E17="Waldläufer von Ithilien",Armeebogen!B17="Waldläufer von Gondor",Armeebogen!F17=(OR(I142,J142,K142))),Armeebogen!B17,0)</f>
        <v>0</v>
      </c>
      <c r="I109" s="52">
        <f>IF(Armeebogen!B17="Faramir, Hauptmann von Gondor",Armeebogen!F17,0)</f>
        <v>0</v>
      </c>
      <c r="J109" s="52">
        <f>IF(Armeebogen!B17="Madril, Hauptmann von Ithilien",Armeebogen!F17,0)</f>
        <v>0</v>
      </c>
      <c r="K109" s="52">
        <f>IF(Armeebogen!B17="Damrod, Waldläufer von Ithilien",Armeebogen!F17,0)</f>
        <v>0</v>
      </c>
      <c r="P109" s="45">
        <f>IF(Armeebogen!B17="Legolas Grünblatt",1,0)</f>
        <v>0</v>
      </c>
      <c r="Q109" s="52">
        <f>IF(Armeebogen!B17="Haldir",1,0)</f>
        <v>0</v>
      </c>
      <c r="R109" s="52">
        <f>IF(Armeebogen!B17="Vraskû",1,0)</f>
        <v>0</v>
      </c>
      <c r="S109" s="52">
        <f>IF(Armeebogen!B17="Bard der Bogenschütze",1,0)</f>
        <v>0</v>
      </c>
      <c r="T109" s="52">
        <f>IF(Armeebogen!C17="Drar",1,0)</f>
        <v>0</v>
      </c>
      <c r="W109" s="45">
        <f>IF(Armeebogen!B17="Grosse Gorgoroth-Bestie",1,0)</f>
        <v>0</v>
      </c>
      <c r="X109" s="45">
        <f>IF(Armeebogen!B17="Warg-Beutereiter",Armeebogen!A17,0)</f>
        <v>0</v>
      </c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</row>
    <row r="110" ht="15.75" customHeight="1">
      <c r="B110" s="52">
        <f>IF(Armeebogen!B18="Reiter von Rohan",Armeebogen!A18,0)</f>
        <v>0</v>
      </c>
      <c r="C110" s="52">
        <f>IF(AND(Armeebogen!$D$4="grün",Armeebogen!B18="Waldläufer des Düsterwaldes"),Armeebogen!A18,0)</f>
        <v>0</v>
      </c>
      <c r="D110" s="52">
        <f>IF(AND(Armeebogen!$D$4="grün",Armeebogen!B18="Reiter von Khand"),Armeebogen!A18,0)</f>
        <v>0</v>
      </c>
      <c r="E110" s="52">
        <f>IF(AND(Armeebogen!$D$4="grün",Armeebogen!B18="Streitwagen von Khand"),Armeebogen!A18,0)</f>
        <v>0</v>
      </c>
      <c r="F110" s="52">
        <f>IF(Armeebogen!B18="Elrond, Herr von Bruchtal",1,0)</f>
        <v>0</v>
      </c>
      <c r="G110" s="52">
        <f>IF(AND($F$142=1,Armeebogen!B18="Ritter von Bruchtal"),Armeebogen!A18,0)</f>
        <v>0</v>
      </c>
      <c r="H110" s="52">
        <f>IF(AND(Armeebogen!E18="Waldläufer von Ithilien",Armeebogen!B18="Waldläufer von Gondor",Armeebogen!F18=(OR(I142,J142,K142))),Armeebogen!B18,0)</f>
        <v>0</v>
      </c>
      <c r="I110" s="52">
        <f>IF(Armeebogen!B18="Faramir, Hauptmann von Gondor",Armeebogen!F18,0)</f>
        <v>0</v>
      </c>
      <c r="J110" s="52">
        <f>IF(Armeebogen!B18="Madril, Hauptmann von Ithilien",Armeebogen!F18,0)</f>
        <v>0</v>
      </c>
      <c r="K110" s="52">
        <f>IF(Armeebogen!B18="Damrod, Waldläufer von Ithilien",Armeebogen!F18,0)</f>
        <v>0</v>
      </c>
      <c r="P110" s="45">
        <f>IF(Armeebogen!B18="Legolas Grünblatt",1,0)</f>
        <v>0</v>
      </c>
      <c r="Q110" s="52">
        <f>IF(Armeebogen!B18="Haldir",1,0)</f>
        <v>0</v>
      </c>
      <c r="R110" s="52">
        <f>IF(Armeebogen!B18="Vraskû",1,0)</f>
        <v>0</v>
      </c>
      <c r="S110" s="52">
        <f>IF(Armeebogen!B18="Bard der Bogenschütze",1,0)</f>
        <v>0</v>
      </c>
      <c r="T110" s="52">
        <f>IF(Armeebogen!C18="Drar",1,0)</f>
        <v>0</v>
      </c>
      <c r="W110" s="45">
        <f>IF(Armeebogen!B18="Grosse Gorgoroth-Bestie",1,0)</f>
        <v>0</v>
      </c>
      <c r="X110" s="45">
        <f>IF(Armeebogen!B18="Warg-Beutereiter",Armeebogen!A18,0)</f>
        <v>0</v>
      </c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</row>
    <row r="111" ht="15.75" customHeight="1">
      <c r="B111" s="52">
        <f>IF(Armeebogen!B19="Reiter von Rohan",Armeebogen!A19,0)</f>
        <v>0</v>
      </c>
      <c r="C111" s="52">
        <f>IF(AND(Armeebogen!$D$4="grün",Armeebogen!B19="Waldläufer des Düsterwaldes"),Armeebogen!A19,0)</f>
        <v>0</v>
      </c>
      <c r="D111" s="52">
        <f>IF(AND(Armeebogen!$D$4="grün",Armeebogen!B19="Reiter von Khand"),Armeebogen!A19,0)</f>
        <v>0</v>
      </c>
      <c r="E111" s="52">
        <f>IF(AND(Armeebogen!$D$4="grün",Armeebogen!B19="Streitwagen von Khand"),Armeebogen!A19,0)</f>
        <v>0</v>
      </c>
      <c r="F111" s="52">
        <f>IF(Armeebogen!B19="Elrond, Herr von Bruchtal",1,0)</f>
        <v>0</v>
      </c>
      <c r="G111" s="52">
        <f>IF(AND($F$142=1,Armeebogen!B19="Ritter von Bruchtal"),Armeebogen!A19,0)</f>
        <v>0</v>
      </c>
      <c r="H111" s="52">
        <f>IF(AND(Armeebogen!E19="Waldläufer von Ithilien",Armeebogen!B19="Waldläufer von Gondor",Armeebogen!F19=(OR(I142,J142,K142))),Armeebogen!B19,0)</f>
        <v>0</v>
      </c>
      <c r="I111" s="52">
        <f>IF(Armeebogen!B19="Faramir, Hauptmann von Gondor",Armeebogen!F19,0)</f>
        <v>0</v>
      </c>
      <c r="J111" s="52">
        <f>IF(Armeebogen!B19="Madril, Hauptmann von Ithilien",Armeebogen!F19,0)</f>
        <v>0</v>
      </c>
      <c r="K111" s="52">
        <f>IF(Armeebogen!B19="Damrod, Waldläufer von Ithilien",Armeebogen!F19,0)</f>
        <v>0</v>
      </c>
      <c r="P111" s="45">
        <f>IF(Armeebogen!B19="Legolas Grünblatt",1,0)</f>
        <v>0</v>
      </c>
      <c r="Q111" s="52">
        <f>IF(Armeebogen!B19="Haldir",1,0)</f>
        <v>0</v>
      </c>
      <c r="R111" s="52">
        <f>IF(Armeebogen!B19="Vraskû",1,0)</f>
        <v>0</v>
      </c>
      <c r="S111" s="52">
        <f>IF(Armeebogen!B19="Bard der Bogenschütze",1,0)</f>
        <v>0</v>
      </c>
      <c r="T111" s="52">
        <f>IF(Armeebogen!C19="Drar",1,0)</f>
        <v>0</v>
      </c>
      <c r="W111" s="45">
        <f>IF(Armeebogen!B19="Grosse Gorgoroth-Bestie",1,0)</f>
        <v>0</v>
      </c>
      <c r="X111" s="45">
        <f>IF(Armeebogen!B19="Warg-Beutereiter",Armeebogen!A19,0)</f>
        <v>0</v>
      </c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</row>
    <row r="112" ht="15.75" customHeight="1">
      <c r="B112" s="52">
        <f>IF(Armeebogen!B20="Reiter von Rohan",Armeebogen!A20,0)</f>
        <v>0</v>
      </c>
      <c r="C112" s="52">
        <f>IF(AND(Armeebogen!$D$4="grün",Armeebogen!B20="Waldläufer des Düsterwaldes"),Armeebogen!A20,0)</f>
        <v>0</v>
      </c>
      <c r="D112" s="52">
        <f>IF(AND(Armeebogen!$D$4="grün",Armeebogen!B20="Reiter von Khand"),Armeebogen!A20,0)</f>
        <v>0</v>
      </c>
      <c r="E112" s="52">
        <f>IF(AND(Armeebogen!$D$4="grün",Armeebogen!B20="Streitwagen von Khand"),Armeebogen!A20,0)</f>
        <v>0</v>
      </c>
      <c r="F112" s="52">
        <f>IF(Armeebogen!B20="Elrond, Herr von Bruchtal",1,0)</f>
        <v>0</v>
      </c>
      <c r="G112" s="52">
        <f>IF(AND($F$142=1,Armeebogen!B20="Ritter von Bruchtal"),Armeebogen!A20,0)</f>
        <v>0</v>
      </c>
      <c r="H112" s="52">
        <f>IF(AND(Armeebogen!E20="Waldläufer von Ithilien",Armeebogen!B20="Waldläufer von Gondor",Armeebogen!F20=(OR(I142,J142,K142))),Armeebogen!B20,0)</f>
        <v>0</v>
      </c>
      <c r="I112" s="52">
        <f>IF(Armeebogen!B20="Faramir, Hauptmann von Gondor",Armeebogen!F20,0)</f>
        <v>0</v>
      </c>
      <c r="J112" s="52">
        <f>IF(Armeebogen!B20="Madril, Hauptmann von Ithilien",Armeebogen!F20,0)</f>
        <v>0</v>
      </c>
      <c r="K112" s="52">
        <f>IF(Armeebogen!B20="Damrod, Waldläufer von Ithilien",Armeebogen!F20,0)</f>
        <v>0</v>
      </c>
      <c r="P112" s="45">
        <f>IF(Armeebogen!B20="Legolas Grünblatt",1,0)</f>
        <v>0</v>
      </c>
      <c r="Q112" s="52">
        <f>IF(Armeebogen!B20="Haldir",1,0)</f>
        <v>0</v>
      </c>
      <c r="R112" s="52">
        <f>IF(Armeebogen!B20="Vraskû",1,0)</f>
        <v>0</v>
      </c>
      <c r="S112" s="52">
        <f>IF(Armeebogen!B20="Bard der Bogenschütze",1,0)</f>
        <v>0</v>
      </c>
      <c r="T112" s="52">
        <f>IF(Armeebogen!C20="Drar",1,0)</f>
        <v>0</v>
      </c>
      <c r="W112" s="45">
        <f>IF(Armeebogen!B20="Grosse Gorgoroth-Bestie",1,0)</f>
        <v>0</v>
      </c>
      <c r="X112" s="45">
        <f>IF(Armeebogen!B20="Warg-Beutereiter",Armeebogen!A20,0)</f>
        <v>0</v>
      </c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</row>
    <row r="113" ht="15.75" customHeight="1">
      <c r="B113" s="52">
        <f>IF(Armeebogen!B21="Reiter von Rohan",Armeebogen!A21,0)</f>
        <v>0</v>
      </c>
      <c r="C113" s="52">
        <f>IF(AND(Armeebogen!$D$4="grün",Armeebogen!B21="Waldläufer des Düsterwaldes"),Armeebogen!A21,0)</f>
        <v>0</v>
      </c>
      <c r="D113" s="52">
        <f>IF(AND(Armeebogen!$D$4="grün",Armeebogen!B21="Reiter von Khand"),Armeebogen!A21,0)</f>
        <v>0</v>
      </c>
      <c r="E113" s="52">
        <f>IF(AND(Armeebogen!$D$4="grün",Armeebogen!B21="Streitwagen von Khand"),Armeebogen!A21,0)</f>
        <v>0</v>
      </c>
      <c r="F113" s="52">
        <f>IF(Armeebogen!B21="Elrond, Herr von Bruchtal",1,0)</f>
        <v>0</v>
      </c>
      <c r="G113" s="52">
        <f>IF(AND($F$142=1,Armeebogen!B21="Ritter von Bruchtal"),Armeebogen!A21,0)</f>
        <v>0</v>
      </c>
      <c r="H113" s="52">
        <f>IF(AND(Armeebogen!E21="Waldläufer von Ithilien",Armeebogen!B21="Waldläufer von Gondor",Armeebogen!F21=(OR(I142,J142,K142))),Armeebogen!B21,0)</f>
        <v>0</v>
      </c>
      <c r="I113" s="52">
        <f>IF(Armeebogen!B21="Faramir, Hauptmann von Gondor",Armeebogen!F21,0)</f>
        <v>0</v>
      </c>
      <c r="J113" s="52">
        <f>IF(Armeebogen!B21="Madril, Hauptmann von Ithilien",Armeebogen!F21,0)</f>
        <v>0</v>
      </c>
      <c r="K113" s="52">
        <f>IF(Armeebogen!B21="Damrod, Waldläufer von Ithilien",Armeebogen!F21,0)</f>
        <v>0</v>
      </c>
      <c r="P113" s="45">
        <f>IF(Armeebogen!B21="Legolas Grünblatt",1,0)</f>
        <v>0</v>
      </c>
      <c r="Q113" s="52">
        <f>IF(Armeebogen!B21="Haldir",1,0)</f>
        <v>0</v>
      </c>
      <c r="R113" s="52">
        <f>IF(Armeebogen!B21="Vraskû",1,0)</f>
        <v>0</v>
      </c>
      <c r="S113" s="52">
        <f>IF(Armeebogen!B21="Bard der Bogenschütze",1,0)</f>
        <v>0</v>
      </c>
      <c r="T113" s="52">
        <f>IF(Armeebogen!C21="Drar",1,0)</f>
        <v>0</v>
      </c>
      <c r="W113" s="45">
        <f>IF(Armeebogen!B21="Grosse Gorgoroth-Bestie",1,0)</f>
        <v>0</v>
      </c>
      <c r="X113" s="45">
        <f>IF(Armeebogen!B21="Warg-Beutereiter",Armeebogen!A21,0)</f>
        <v>0</v>
      </c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</row>
    <row r="114" ht="15.75" customHeight="1">
      <c r="B114" s="52">
        <f>IF(Armeebogen!B22="Reiter von Rohan",Armeebogen!A22,0)</f>
        <v>0</v>
      </c>
      <c r="C114" s="52">
        <f>IF(AND(Armeebogen!$D$4="grün",Armeebogen!B22="Waldläufer des Düsterwaldes"),Armeebogen!A22,0)</f>
        <v>0</v>
      </c>
      <c r="D114" s="52">
        <f>IF(AND(Armeebogen!$D$4="grün",Armeebogen!B22="Reiter von Khand"),Armeebogen!A22,0)</f>
        <v>0</v>
      </c>
      <c r="E114" s="52">
        <f>IF(AND(Armeebogen!$D$4="grün",Armeebogen!B22="Streitwagen von Khand"),Armeebogen!A22,0)</f>
        <v>0</v>
      </c>
      <c r="F114" s="52">
        <f>IF(Armeebogen!B22="Elrond, Herr von Bruchtal",1,0)</f>
        <v>0</v>
      </c>
      <c r="G114" s="52">
        <f>IF(AND($F$142=1,Armeebogen!B22="Ritter von Bruchtal"),Armeebogen!A22,0)</f>
        <v>0</v>
      </c>
      <c r="H114" s="52">
        <f>IF(AND(Armeebogen!E22="Waldläufer von Ithilien",Armeebogen!B22="Waldläufer von Gondor",Armeebogen!F22=(OR(I142,J142,K142))),Armeebogen!B22,0)</f>
        <v>0</v>
      </c>
      <c r="I114" s="52">
        <f>IF(Armeebogen!B22="Faramir, Hauptmann von Gondor",Armeebogen!F22,0)</f>
        <v>0</v>
      </c>
      <c r="J114" s="52">
        <f>IF(Armeebogen!B22="Madril, Hauptmann von Ithilien",Armeebogen!F22,0)</f>
        <v>0</v>
      </c>
      <c r="K114" s="52">
        <f>IF(Armeebogen!B22="Damrod, Waldläufer von Ithilien",Armeebogen!F22,0)</f>
        <v>0</v>
      </c>
      <c r="P114" s="45">
        <f>IF(Armeebogen!B22="Legolas Grünblatt",1,0)</f>
        <v>0</v>
      </c>
      <c r="Q114" s="45">
        <f>IF(Armeebogen!B22="Haldir",1,0)</f>
        <v>0</v>
      </c>
      <c r="R114" s="52">
        <f>IF(Armeebogen!B22="Vraskû",1,0)</f>
        <v>0</v>
      </c>
      <c r="S114" s="52">
        <f>IF(Armeebogen!B22="Bard der Bogenschütze",1,0)</f>
        <v>0</v>
      </c>
      <c r="T114" s="52">
        <f>IF(Armeebogen!C22="Drar",1,0)</f>
        <v>0</v>
      </c>
      <c r="W114" s="45">
        <f>IF(Armeebogen!B22="Grosse Gorgoroth-Bestie",1,0)</f>
        <v>0</v>
      </c>
      <c r="X114" s="45">
        <f>IF(Armeebogen!B22="Warg-Beutereiter",Armeebogen!A22,0)</f>
        <v>0</v>
      </c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</row>
    <row r="115" ht="15.75" customHeight="1">
      <c r="B115" s="52">
        <f>IF(Armeebogen!B23="Reiter von Rohan",Armeebogen!A23,0)</f>
        <v>0</v>
      </c>
      <c r="C115" s="52">
        <f>IF(AND(Armeebogen!$D$4="grün",Armeebogen!B23="Waldläufer des Düsterwaldes"),Armeebogen!A23,0)</f>
        <v>0</v>
      </c>
      <c r="D115" s="52">
        <f>IF(AND(Armeebogen!$D$4="grün",Armeebogen!B23="Reiter von Khand"),Armeebogen!A23,0)</f>
        <v>0</v>
      </c>
      <c r="E115" s="52">
        <f>IF(AND(Armeebogen!$D$4="grün",Armeebogen!B23="Streitwagen von Khand"),Armeebogen!A23,0)</f>
        <v>0</v>
      </c>
      <c r="F115" s="52">
        <f>IF(Armeebogen!B23="Elrond, Herr von Bruchtal",1,0)</f>
        <v>0</v>
      </c>
      <c r="G115" s="52">
        <f>IF(AND($F$142=1,Armeebogen!B23="Ritter von Bruchtal"),Armeebogen!A23,0)</f>
        <v>0</v>
      </c>
      <c r="H115" s="52">
        <f>IF(AND(Armeebogen!E23="Waldläufer von Ithilien",Armeebogen!B23="Waldläufer von Gondor",Armeebogen!F23=(OR(I142,J142,K142))),Armeebogen!B23,0)</f>
        <v>0</v>
      </c>
      <c r="I115" s="52">
        <f>IF(Armeebogen!B23="Faramir, Hauptmann von Gondor",Armeebogen!F23,0)</f>
        <v>0</v>
      </c>
      <c r="J115" s="52">
        <f>IF(Armeebogen!B23="Madril, Hauptmann von Ithilien",Armeebogen!F23,0)</f>
        <v>0</v>
      </c>
      <c r="K115" s="52">
        <f>IF(Armeebogen!B23="Damrod, Waldläufer von Ithilien",Armeebogen!F23,0)</f>
        <v>0</v>
      </c>
      <c r="P115" s="45">
        <f>IF(Armeebogen!B23="Legolas Grünblatt",1,0)</f>
        <v>0</v>
      </c>
      <c r="Q115" s="52">
        <f>IF(Armeebogen!B23="Haldir",1,0)</f>
        <v>0</v>
      </c>
      <c r="R115" s="52">
        <f>IF(Armeebogen!B23="Vraskû",1,0)</f>
        <v>0</v>
      </c>
      <c r="S115" s="52">
        <f>IF(Armeebogen!B23="Bard der Bogenschütze",1,0)</f>
        <v>0</v>
      </c>
      <c r="T115" s="52">
        <f>IF(Armeebogen!C23="Drar",1,0)</f>
        <v>0</v>
      </c>
      <c r="W115" s="45">
        <f>IF(Armeebogen!B23="Grosse Gorgoroth-Bestie",1,0)</f>
        <v>0</v>
      </c>
      <c r="X115" s="45">
        <f>IF(Armeebogen!B23="Warg-Beutereiter",Armeebogen!A23,0)</f>
        <v>0</v>
      </c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</row>
    <row r="116" ht="15.75" customHeight="1">
      <c r="B116" s="52">
        <f>IF(Armeebogen!B24="Reiter von Rohan",Armeebogen!A24,0)</f>
        <v>0</v>
      </c>
      <c r="C116" s="52">
        <f>IF(AND(Armeebogen!$D$4="grün",Armeebogen!B24="Waldläufer des Düsterwaldes"),Armeebogen!A24,0)</f>
        <v>0</v>
      </c>
      <c r="D116" s="52">
        <f>IF(AND(Armeebogen!$D$4="grün",Armeebogen!B24="Reiter von Khand"),Armeebogen!A24,0)</f>
        <v>0</v>
      </c>
      <c r="E116" s="52">
        <f>IF(AND(Armeebogen!$D$4="grün",Armeebogen!B24="Streitwagen von Khand"),Armeebogen!A24,0)</f>
        <v>0</v>
      </c>
      <c r="F116" s="52">
        <f>IF(Armeebogen!B24="Elrond, Herr von Bruchtal",1,0)</f>
        <v>0</v>
      </c>
      <c r="G116" s="52">
        <f>IF(AND($F$142=1,Armeebogen!B24="Ritter von Bruchtal"),Armeebogen!A24,0)</f>
        <v>0</v>
      </c>
      <c r="H116" s="52">
        <f>IF(AND(Armeebogen!E24="Waldläufer von Ithilien",Armeebogen!B24="Waldläufer von Gondor",Armeebogen!F24=(OR(I142,J142,K142))),Armeebogen!B24,0)</f>
        <v>0</v>
      </c>
      <c r="I116" s="52">
        <f>IF(Armeebogen!B24="Faramir, Hauptmann von Gondor",Armeebogen!F24,0)</f>
        <v>0</v>
      </c>
      <c r="J116" s="52">
        <f>IF(Armeebogen!B24="Madril, Hauptmann von Ithilien",Armeebogen!F24,0)</f>
        <v>0</v>
      </c>
      <c r="K116" s="52">
        <f>IF(Armeebogen!B24="Damrod, Waldläufer von Ithilien",Armeebogen!F24,0)</f>
        <v>0</v>
      </c>
      <c r="P116" s="45">
        <f>IF(Armeebogen!B24="Legolas Grünblatt",1,0)</f>
        <v>0</v>
      </c>
      <c r="Q116" s="52">
        <f>IF(Armeebogen!B24="Haldir",1,0)</f>
        <v>0</v>
      </c>
      <c r="R116" s="52">
        <f>IF(Armeebogen!B24="Vraskû",1,0)</f>
        <v>0</v>
      </c>
      <c r="S116" s="52">
        <f>IF(Armeebogen!B24="Bard der Bogenschütze",1,0)</f>
        <v>0</v>
      </c>
      <c r="T116" s="52">
        <f>IF(Armeebogen!C24="Drar",1,0)</f>
        <v>0</v>
      </c>
      <c r="W116" s="45">
        <f>IF(Armeebogen!B24="Grosse Gorgoroth-Bestie",1,0)</f>
        <v>0</v>
      </c>
      <c r="X116" s="45">
        <f>IF(Armeebogen!B24="Warg-Beutereiter",Armeebogen!A24,0)</f>
        <v>0</v>
      </c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</row>
    <row r="117" ht="15.75" customHeight="1">
      <c r="B117" s="52">
        <f>IF(Armeebogen!B25="Reiter von Rohan",Armeebogen!A25,0)</f>
        <v>0</v>
      </c>
      <c r="C117" s="52">
        <f>IF(AND(Armeebogen!$D$4="grün",Armeebogen!B25="Waldläufer des Düsterwaldes"),Armeebogen!A25,0)</f>
        <v>0</v>
      </c>
      <c r="D117" s="52">
        <f>IF(AND(Armeebogen!$D$4="grün",Armeebogen!B25="Reiter von Khand"),Armeebogen!A25,0)</f>
        <v>0</v>
      </c>
      <c r="E117" s="52">
        <f>IF(AND(Armeebogen!$D$4="grün",Armeebogen!B25="Streitwagen von Khand"),Armeebogen!A25,0)</f>
        <v>0</v>
      </c>
      <c r="F117" s="52">
        <f>IF(Armeebogen!B25="Elrond, Herr von Bruchtal",1,0)</f>
        <v>0</v>
      </c>
      <c r="G117" s="52">
        <f>IF(AND($F$142=1,Armeebogen!B25="Ritter von Bruchtal"),Armeebogen!A25,0)</f>
        <v>0</v>
      </c>
      <c r="H117" s="52">
        <f>IF(AND(Armeebogen!E25="Waldläufer von Ithilien",Armeebogen!B25="Waldläufer von Gondor",Armeebogen!F25=(OR(I142,J142,K142))),Armeebogen!B25,0)</f>
        <v>0</v>
      </c>
      <c r="I117" s="52">
        <f>IF(Armeebogen!B25="Faramir, Hauptmann von Gondor",Armeebogen!F25,0)</f>
        <v>0</v>
      </c>
      <c r="J117" s="52">
        <f>IF(Armeebogen!B25="Madril, Hauptmann von Ithilien",Armeebogen!F25,0)</f>
        <v>0</v>
      </c>
      <c r="K117" s="52">
        <f>IF(Armeebogen!B25="Damrod, Waldläufer von Ithilien",Armeebogen!F25,0)</f>
        <v>0</v>
      </c>
      <c r="P117" s="45">
        <f>IF(Armeebogen!B25="Legolas Grünblatt",1,0)</f>
        <v>0</v>
      </c>
      <c r="Q117" s="52">
        <f>IF(Armeebogen!B25="Haldir",1,0)</f>
        <v>0</v>
      </c>
      <c r="R117" s="52">
        <f>IF(Armeebogen!B25="Vraskû",1,0)</f>
        <v>0</v>
      </c>
      <c r="S117" s="52">
        <f>IF(Armeebogen!B25="Bard der Bogenschütze",1,0)</f>
        <v>0</v>
      </c>
      <c r="T117" s="52">
        <f>IF(Armeebogen!C25="Drar",1,0)</f>
        <v>0</v>
      </c>
      <c r="W117" s="45">
        <f>IF(Armeebogen!B25="Grosse Gorgoroth-Bestie",1,0)</f>
        <v>0</v>
      </c>
      <c r="X117" s="45">
        <f>IF(Armeebogen!B25="Warg-Beutereiter",Armeebogen!A25,0)</f>
        <v>0</v>
      </c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</row>
    <row r="118" ht="15.75" customHeight="1">
      <c r="B118" s="52">
        <f>IF(Armeebogen!B26="Reiter von Rohan",Armeebogen!A26,0)</f>
        <v>0</v>
      </c>
      <c r="C118" s="52">
        <f>IF(AND(Armeebogen!$D$4="grün",Armeebogen!B26="Waldläufer des Düsterwaldes"),Armeebogen!A26,0)</f>
        <v>0</v>
      </c>
      <c r="D118" s="52">
        <f>IF(AND(Armeebogen!$D$4="grün",Armeebogen!B26="Reiter von Khand"),Armeebogen!A26,0)</f>
        <v>0</v>
      </c>
      <c r="E118" s="52">
        <f>IF(AND(Armeebogen!$D$4="grün",Armeebogen!B26="Streitwagen von Khand"),Armeebogen!A26,0)</f>
        <v>0</v>
      </c>
      <c r="F118" s="52">
        <f>IF(Armeebogen!B26="Elrond, Herr von Bruchtal",1,0)</f>
        <v>0</v>
      </c>
      <c r="G118" s="52">
        <f>IF(AND($F$142=1,Armeebogen!B26="Ritter von Bruchtal"),Armeebogen!A26,0)</f>
        <v>0</v>
      </c>
      <c r="H118" s="52">
        <f>IF(AND(Armeebogen!E26="Waldläufer von Ithilien",Armeebogen!B26="Waldläufer von Gondor",Armeebogen!F26=(OR(I142,J142,K142))),Armeebogen!B26,0)</f>
        <v>0</v>
      </c>
      <c r="I118" s="52">
        <f>IF(Armeebogen!B26="Faramir, Hauptmann von Gondor",Armeebogen!F26,0)</f>
        <v>0</v>
      </c>
      <c r="J118" s="52">
        <f>IF(Armeebogen!B26="Madril, Hauptmann von Ithilien",Armeebogen!F26,0)</f>
        <v>0</v>
      </c>
      <c r="K118" s="52">
        <f>IF(Armeebogen!B26="Damrod, Waldläufer von Ithilien",Armeebogen!F26,0)</f>
        <v>0</v>
      </c>
      <c r="P118" s="45">
        <f>IF(Armeebogen!B26="Legolas Grünblatt",1,0)</f>
        <v>0</v>
      </c>
      <c r="Q118" s="52">
        <f>IF(Armeebogen!B26="Haldir",1,0)</f>
        <v>0</v>
      </c>
      <c r="R118" s="52">
        <f>IF(Armeebogen!B26="Vraskû",1,0)</f>
        <v>0</v>
      </c>
      <c r="S118" s="52">
        <f>IF(Armeebogen!B26="Bard der Bogenschütze",1,0)</f>
        <v>0</v>
      </c>
      <c r="T118" s="52">
        <f>IF(Armeebogen!C26="Drar",1,0)</f>
        <v>0</v>
      </c>
      <c r="W118" s="45">
        <f>IF(Armeebogen!B26="Grosse Gorgoroth-Bestie",1,0)</f>
        <v>0</v>
      </c>
      <c r="X118" s="45">
        <f>IF(Armeebogen!B26="Warg-Beutereiter",Armeebogen!A26,0)</f>
        <v>0</v>
      </c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</row>
    <row r="119" ht="15.75" customHeight="1">
      <c r="B119" s="52">
        <f>IF(Armeebogen!B27="Reiter von Rohan",Armeebogen!A27,0)</f>
        <v>0</v>
      </c>
      <c r="C119" s="52">
        <f>IF(AND(Armeebogen!$D$4="grün",Armeebogen!B27="Waldläufer des Düsterwaldes"),Armeebogen!A27,0)</f>
        <v>0</v>
      </c>
      <c r="D119" s="52">
        <f>IF(AND(Armeebogen!$D$4="grün",Armeebogen!B27="Reiter von Khand"),Armeebogen!A27,0)</f>
        <v>0</v>
      </c>
      <c r="E119" s="52">
        <f>IF(AND(Armeebogen!$D$4="grün",Armeebogen!B27="Streitwagen von Khand"),Armeebogen!A27,0)</f>
        <v>0</v>
      </c>
      <c r="F119" s="52">
        <f>IF(Armeebogen!B27="Elrond, Herr von Bruchtal",1,0)</f>
        <v>0</v>
      </c>
      <c r="G119" s="52">
        <f>IF(AND($F$142=1,Armeebogen!B27="Ritter von Bruchtal"),Armeebogen!A27,0)</f>
        <v>0</v>
      </c>
      <c r="H119" s="52">
        <f>IF(AND(Armeebogen!E27="Waldläufer von Ithilien",Armeebogen!B27="Waldläufer von Gondor",Armeebogen!F27=(OR(I142,J142,K142))),Armeebogen!B27,0)</f>
        <v>0</v>
      </c>
      <c r="I119" s="52">
        <f>IF(Armeebogen!B27="Faramir, Hauptmann von Gondor",Armeebogen!F27,0)</f>
        <v>0</v>
      </c>
      <c r="J119" s="52">
        <f>IF(Armeebogen!B27="Madril, Hauptmann von Ithilien",Armeebogen!F27,0)</f>
        <v>0</v>
      </c>
      <c r="K119" s="52">
        <f>IF(Armeebogen!B27="Damrod, Waldläufer von Ithilien",Armeebogen!F27,0)</f>
        <v>0</v>
      </c>
      <c r="P119" s="45">
        <f>IF(Armeebogen!B27="Legolas Grünblatt",1,0)</f>
        <v>0</v>
      </c>
      <c r="Q119" s="52">
        <f>IF(Armeebogen!B27="Haldir",1,0)</f>
        <v>0</v>
      </c>
      <c r="R119" s="52">
        <f>IF(Armeebogen!B27="Vraskû",1,0)</f>
        <v>0</v>
      </c>
      <c r="S119" s="52">
        <f>IF(Armeebogen!B27="Bard der Bogenschütze",1,0)</f>
        <v>0</v>
      </c>
      <c r="T119" s="52">
        <f>IF(Armeebogen!C27="Drar",1,0)</f>
        <v>0</v>
      </c>
      <c r="W119" s="45">
        <f>IF(Armeebogen!B27="Grosse Gorgoroth-Bestie",1,0)</f>
        <v>0</v>
      </c>
      <c r="X119" s="45">
        <f>IF(Armeebogen!B27="Warg-Beutereiter",Armeebogen!A27,0)</f>
        <v>0</v>
      </c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</row>
    <row r="120" ht="15.75" customHeight="1">
      <c r="B120" s="52">
        <f>IF(Armeebogen!B28="Reiter von Rohan",Armeebogen!A28,0)</f>
        <v>0</v>
      </c>
      <c r="C120" s="52">
        <f>IF(AND(Armeebogen!$D$4="grün",Armeebogen!B28="Waldläufer des Düsterwaldes"),Armeebogen!A28,0)</f>
        <v>0</v>
      </c>
      <c r="D120" s="52">
        <f>IF(AND(Armeebogen!$D$4="grün",Armeebogen!B28="Reiter von Khand"),Armeebogen!A28,0)</f>
        <v>0</v>
      </c>
      <c r="E120" s="52">
        <f>IF(AND(Armeebogen!$D$4="grün",Armeebogen!B28="Streitwagen von Khand"),Armeebogen!A28,0)</f>
        <v>0</v>
      </c>
      <c r="F120" s="52">
        <f>IF(Armeebogen!B28="Elrond, Herr von Bruchtal",1,0)</f>
        <v>0</v>
      </c>
      <c r="G120" s="52">
        <f>IF(AND($F$142=1,Armeebogen!B28="Ritter von Bruchtal"),Armeebogen!A28,0)</f>
        <v>0</v>
      </c>
      <c r="H120" s="52">
        <f>IF(AND(Armeebogen!E28="Waldläufer von Ithilien",Armeebogen!B28="Waldläufer von Gondor",Armeebogen!F28=(OR(I142,J142,K142))),Armeebogen!B28,0)</f>
        <v>0</v>
      </c>
      <c r="I120" s="52">
        <f>IF(Armeebogen!B28="Faramir, Hauptmann von Gondor",Armeebogen!F28,0)</f>
        <v>0</v>
      </c>
      <c r="J120" s="52">
        <f>IF(Armeebogen!B28="Madril, Hauptmann von Ithilien",Armeebogen!F28,0)</f>
        <v>0</v>
      </c>
      <c r="K120" s="52">
        <f>IF(Armeebogen!B28="Damrod, Waldläufer von Ithilien",Armeebogen!F28,0)</f>
        <v>0</v>
      </c>
      <c r="P120" s="45">
        <f>IF(Armeebogen!B28="Legolas Grünblatt",1,0)</f>
        <v>0</v>
      </c>
      <c r="Q120" s="52">
        <f>IF(Armeebogen!B28="Haldir",1,0)</f>
        <v>0</v>
      </c>
      <c r="R120" s="52">
        <f>IF(Armeebogen!B28="Vraskû",1,0)</f>
        <v>0</v>
      </c>
      <c r="S120" s="52">
        <f>IF(Armeebogen!B28="Bard der Bogenschütze",1,0)</f>
        <v>0</v>
      </c>
      <c r="T120" s="52">
        <f>IF(Armeebogen!C28="Drar",1,0)</f>
        <v>0</v>
      </c>
      <c r="W120" s="45">
        <f>IF(Armeebogen!B28="Grosse Gorgoroth-Bestie",1,0)</f>
        <v>0</v>
      </c>
      <c r="X120" s="45">
        <f>IF(Armeebogen!B28="Warg-Beutereiter",Armeebogen!A28,0)</f>
        <v>0</v>
      </c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</row>
    <row r="121" ht="15.75" customHeight="1">
      <c r="B121" s="52">
        <f>IF(Armeebogen!B29="Reiter von Rohan",Armeebogen!A29,0)</f>
        <v>0</v>
      </c>
      <c r="C121" s="52">
        <f>IF(AND(Armeebogen!$D$4="grün",Armeebogen!B29="Waldläufer des Düsterwaldes"),Armeebogen!A29,0)</f>
        <v>0</v>
      </c>
      <c r="D121" s="52">
        <f>IF(AND(Armeebogen!$D$4="grün",Armeebogen!B29="Reiter von Khand"),Armeebogen!A29,0)</f>
        <v>0</v>
      </c>
      <c r="E121" s="52">
        <f>IF(AND(Armeebogen!$D$4="grün",Armeebogen!B29="Streitwagen von Khand"),Armeebogen!A29,0)</f>
        <v>0</v>
      </c>
      <c r="F121" s="52">
        <f>IF(Armeebogen!B29="Elrond, Herr von Bruchtal",1,0)</f>
        <v>0</v>
      </c>
      <c r="G121" s="52">
        <f>IF(AND($F$142=1,Armeebogen!B29="Ritter von Bruchtal"),Armeebogen!A29,0)</f>
        <v>0</v>
      </c>
      <c r="H121" s="52">
        <f>IF(AND(Armeebogen!E29="Waldläufer von Ithilien",Armeebogen!B29="Waldläufer von Gondor",Armeebogen!F29=(OR(I42,J142,K142))),Armeebogen!B29,0)</f>
        <v>0</v>
      </c>
      <c r="I121" s="52">
        <f>IF(Armeebogen!B29="Faramir, Hauptmann von Gondor",Armeebogen!F29,0)</f>
        <v>0</v>
      </c>
      <c r="J121" s="52">
        <f>IF(Armeebogen!B29="Madril, Hauptmann von Ithilien",Armeebogen!F29,0)</f>
        <v>0</v>
      </c>
      <c r="K121" s="52">
        <f>IF(Armeebogen!B29="Damrod, Waldläufer von Ithilien",Armeebogen!F29,0)</f>
        <v>0</v>
      </c>
      <c r="P121" s="45">
        <f>IF(Armeebogen!B29="Legolas Grünblatt",1,0)</f>
        <v>0</v>
      </c>
      <c r="Q121" s="52">
        <f>IF(Armeebogen!B29="Haldir",1,0)</f>
        <v>0</v>
      </c>
      <c r="R121" s="52">
        <f>IF(Armeebogen!B29="Vraskû",1,0)</f>
        <v>0</v>
      </c>
      <c r="S121" s="52">
        <f>IF(Armeebogen!B29="Bard der Bogenschütze",1,0)</f>
        <v>0</v>
      </c>
      <c r="T121" s="52">
        <f>IF(Armeebogen!C29="Drar",1,0)</f>
        <v>0</v>
      </c>
      <c r="W121" s="45">
        <f>IF(Armeebogen!B29="Grosse Gorgoroth-Bestie",1,0)</f>
        <v>0</v>
      </c>
      <c r="X121" s="45">
        <f>IF(Armeebogen!B29="Warg-Beutereiter",Armeebogen!A29,0)</f>
        <v>0</v>
      </c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</row>
    <row r="122" ht="15.75" customHeight="1">
      <c r="B122" s="52">
        <f>IF(Armeebogen!B30="Reiter von Rohan",Armeebogen!A30,0)</f>
        <v>0</v>
      </c>
      <c r="C122" s="52">
        <f>IF(AND(Armeebogen!$D$4="grün",Armeebogen!B30="Waldläufer des Düsterwaldes"),Armeebogen!A30,0)</f>
        <v>0</v>
      </c>
      <c r="D122" s="52">
        <f>IF(AND(Armeebogen!$D$4="grün",Armeebogen!B30="Reiter von Khand"),Armeebogen!A30,0)</f>
        <v>0</v>
      </c>
      <c r="E122" s="52">
        <f>IF(AND(Armeebogen!$D$4="grün",Armeebogen!B30="Streitwagen von Khand"),Armeebogen!A30,0)</f>
        <v>0</v>
      </c>
      <c r="F122" s="52">
        <f>IF(Armeebogen!B30="Elrond, Herr von Bruchtal",1,0)</f>
        <v>0</v>
      </c>
      <c r="G122" s="52">
        <f>IF(AND($F$142=1,Armeebogen!B30="Ritter von Bruchtal"),Armeebogen!A30,0)</f>
        <v>0</v>
      </c>
      <c r="H122" s="52">
        <f>IF(AND(Armeebogen!E30="Waldläufer von Ithilien",Armeebogen!B30="Waldläufer von Gondor",Armeebogen!F30=(OR(I142,J142,K142))),Armeebogen!B30,0)</f>
        <v>0</v>
      </c>
      <c r="I122" s="52">
        <f>IF(Armeebogen!B30="Faramir, Hauptmann von Gondor",Armeebogen!F30,0)</f>
        <v>0</v>
      </c>
      <c r="J122" s="52">
        <f>IF(Armeebogen!B30="Madril, Hauptmann von Ithilien",Armeebogen!F30,0)</f>
        <v>0</v>
      </c>
      <c r="K122" s="52">
        <f>IF(Armeebogen!B30="Damrod, Waldläufer von Ithilien",Armeebogen!F30,0)</f>
        <v>0</v>
      </c>
      <c r="P122" s="45">
        <f>IF(Armeebogen!B30="Legolas Grünblatt",1,0)</f>
        <v>0</v>
      </c>
      <c r="Q122" s="52">
        <f>IF(Armeebogen!B30="Haldir",1,0)</f>
        <v>0</v>
      </c>
      <c r="R122" s="52">
        <f>IF(Armeebogen!B30="Vraskû",1,0)</f>
        <v>0</v>
      </c>
      <c r="S122" s="52">
        <f>IF(Armeebogen!B30="Bard der Bogenschütze",1,0)</f>
        <v>0</v>
      </c>
      <c r="T122" s="52">
        <f>IF(Armeebogen!C30="Drar",1,0)</f>
        <v>0</v>
      </c>
      <c r="W122" s="45">
        <f>IF(Armeebogen!B30="Grosse Gorgoroth-Bestie",1,0)</f>
        <v>0</v>
      </c>
      <c r="X122" s="45">
        <f>IF(Armeebogen!B30="Warg-Beutereiter",Armeebogen!A30,0)</f>
        <v>0</v>
      </c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</row>
    <row r="123" ht="15.75" customHeight="1">
      <c r="B123" s="52">
        <f>IF(Armeebogen!B31="Reiter von Rohan",Armeebogen!A31,0)</f>
        <v>0</v>
      </c>
      <c r="C123" s="52">
        <f>IF(AND(Armeebogen!$D$4="grün",Armeebogen!B31="Waldläufer des Düsterwaldes"),Armeebogen!A31,0)</f>
        <v>0</v>
      </c>
      <c r="D123" s="52">
        <f>IF(AND(Armeebogen!$D$4="grün",Armeebogen!B31="Reiter von Khand"),Armeebogen!A31,0)</f>
        <v>0</v>
      </c>
      <c r="E123" s="52">
        <f>IF(AND(Armeebogen!$D$4="grün",Armeebogen!B31="Streitwagen von Khand"),Armeebogen!A31,0)</f>
        <v>0</v>
      </c>
      <c r="F123" s="52">
        <f>IF(Armeebogen!B31="Elrond, Herr von Bruchtal",1,0)</f>
        <v>0</v>
      </c>
      <c r="G123" s="52">
        <f>IF(AND($F$142=1,Armeebogen!B31="Ritter von Bruchtal"),Armeebogen!A31,0)</f>
        <v>0</v>
      </c>
      <c r="H123" s="52">
        <f>IF(AND(Armeebogen!E31="Waldläufer von Ithilien",Armeebogen!B31="Waldläufer von Gondor",Armeebogen!F31=(OR(I142,J142,K142))),Armeebogen!B31,0)</f>
        <v>0</v>
      </c>
      <c r="I123" s="52">
        <f>IF(Armeebogen!B31="Faramir, Hauptmann von Gondor",Armeebogen!F31,0)</f>
        <v>0</v>
      </c>
      <c r="J123" s="52">
        <f>IF(Armeebogen!B31="Madril, Hauptmann von Ithilien",Armeebogen!F31,0)</f>
        <v>0</v>
      </c>
      <c r="K123" s="52">
        <f>IF(Armeebogen!B31="Damrod, Waldläufer von Ithilien",Armeebogen!F31,0)</f>
        <v>0</v>
      </c>
      <c r="P123" s="45">
        <f>IF(Armeebogen!B31="Legolas Grünblatt",1,0)</f>
        <v>0</v>
      </c>
      <c r="Q123" s="52">
        <f>IF(Armeebogen!B31="Haldir",1,0)</f>
        <v>0</v>
      </c>
      <c r="R123" s="52">
        <f>IF(Armeebogen!B31="Vraskû",1,0)</f>
        <v>0</v>
      </c>
      <c r="S123" s="52">
        <f>IF(Armeebogen!B31="Bard der Bogenschütze",1,0)</f>
        <v>0</v>
      </c>
      <c r="T123" s="52">
        <f>IF(Armeebogen!C31="Drar",1,0)</f>
        <v>0</v>
      </c>
      <c r="W123" s="45">
        <f>IF(Armeebogen!B31="Grosse Gorgoroth-Bestie",1,0)</f>
        <v>0</v>
      </c>
      <c r="X123" s="45">
        <f>IF(Armeebogen!B31="Warg-Beutereiter",Armeebogen!A31,0)</f>
        <v>0</v>
      </c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</row>
    <row r="124" ht="15.75" customHeight="1">
      <c r="B124" s="52">
        <f>IF(Armeebogen!B32="Reiter von Rohan",Armeebogen!A32,0)</f>
        <v>0</v>
      </c>
      <c r="C124" s="52">
        <f>IF(AND(Armeebogen!$D$4="grün",Armeebogen!B32="Waldläufer des Düsterwaldes"),Armeebogen!A32,0)</f>
        <v>0</v>
      </c>
      <c r="D124" s="52">
        <f>IF(AND(Armeebogen!$D$4="grün",Armeebogen!B32="Reiter von Khand"),Armeebogen!A32,0)</f>
        <v>0</v>
      </c>
      <c r="E124" s="52">
        <f>IF(AND(Armeebogen!$D$4="grün",Armeebogen!B32="Streitwagen von Khand"),Armeebogen!A32,0)</f>
        <v>0</v>
      </c>
      <c r="F124" s="52">
        <f>IF(Armeebogen!B32="Elrond, Herr von Bruchtal",1,0)</f>
        <v>0</v>
      </c>
      <c r="G124" s="52">
        <f>IF(AND($F$142=1,Armeebogen!B32="Ritter von Bruchtal"),Armeebogen!A32,0)</f>
        <v>0</v>
      </c>
      <c r="H124" s="52">
        <f>IF(AND(Armeebogen!E32="Waldläufer von Ithilien",Armeebogen!B32="Waldläufer von Gondor",Armeebogen!F32=(OR(I142,J142,K142))),Armeebogen!B32,0)</f>
        <v>0</v>
      </c>
      <c r="I124" s="52">
        <f>IF(Armeebogen!B32="Faramir, Hauptmann von Gondor",Armeebogen!F32,0)</f>
        <v>0</v>
      </c>
      <c r="J124" s="52">
        <f>IF(Armeebogen!B32="Madril, Hauptmann von Ithilien",Armeebogen!F32,0)</f>
        <v>0</v>
      </c>
      <c r="K124" s="52">
        <f>IF(Armeebogen!B32="Damrod, Waldläufer von Ithilien",Armeebogen!F32,0)</f>
        <v>0</v>
      </c>
      <c r="P124" s="45">
        <f>IF(Armeebogen!B32="Legolas Grünblatt",1,0)</f>
        <v>0</v>
      </c>
      <c r="Q124" s="52">
        <f>IF(Armeebogen!B32="Haldir",1,0)</f>
        <v>0</v>
      </c>
      <c r="R124" s="52">
        <f>IF(Armeebogen!B32="Vraskû",1,0)</f>
        <v>0</v>
      </c>
      <c r="S124" s="52">
        <f>IF(Armeebogen!B32="Bard der Bogenschütze",1,0)</f>
        <v>0</v>
      </c>
      <c r="T124" s="52">
        <f>IF(Armeebogen!C32="Drar",1,0)</f>
        <v>0</v>
      </c>
      <c r="W124" s="45">
        <f>IF(Armeebogen!B32="Grosse Gorgoroth-Bestie",1,0)</f>
        <v>0</v>
      </c>
      <c r="X124" s="45">
        <f>IF(Armeebogen!B32="Warg-Beutereiter",Armeebogen!A32,0)</f>
        <v>0</v>
      </c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</row>
    <row r="125" ht="15.75" customHeight="1">
      <c r="B125" s="52">
        <f>IF(Armeebogen!B33="Reiter von Rohan",Armeebogen!A33,0)</f>
        <v>0</v>
      </c>
      <c r="C125" s="52">
        <f>IF(AND(Armeebogen!$D$4="grün",Armeebogen!B33="Waldläufer des Düsterwaldes"),Armeebogen!A33,0)</f>
        <v>0</v>
      </c>
      <c r="D125" s="52">
        <f>IF(AND(Armeebogen!$D$4="grün",Armeebogen!B33="Reiter von Khand"),Armeebogen!A33,0)</f>
        <v>0</v>
      </c>
      <c r="E125" s="52">
        <f>IF(AND(Armeebogen!$D$4="grün",Armeebogen!B33="Streitwagen von Khand"),Armeebogen!A33,0)</f>
        <v>0</v>
      </c>
      <c r="F125" s="52">
        <f>IF(Armeebogen!B33="Elrond, Herr von Bruchtal",1,0)</f>
        <v>0</v>
      </c>
      <c r="G125" s="52">
        <f>IF(AND($F$142=1,Armeebogen!B33="Ritter von Bruchtal"),Armeebogen!A33,0)</f>
        <v>0</v>
      </c>
      <c r="H125" s="52">
        <f>IF(AND(Armeebogen!E33="Waldläufer von Ithilien",Armeebogen!B33="Waldläufer von Gondor",Armeebogen!F33=(OR(I142,J142,K142))),Armeebogen!B33,0)</f>
        <v>0</v>
      </c>
      <c r="I125" s="52">
        <f>IF(Armeebogen!B33="Faramir, Hauptmann von Gondor",Armeebogen!F33,0)</f>
        <v>0</v>
      </c>
      <c r="J125" s="52">
        <f>IF(Armeebogen!B33="Madril, Hauptmann von Ithilien",Armeebogen!F33,0)</f>
        <v>0</v>
      </c>
      <c r="K125" s="52">
        <f>IF(Armeebogen!B33="Damrod, Waldläufer von Ithilien",Armeebogen!F33,0)</f>
        <v>0</v>
      </c>
      <c r="P125" s="45">
        <f>IF(Armeebogen!B33="Legolas Grünblatt",1,0)</f>
        <v>0</v>
      </c>
      <c r="Q125" s="45">
        <f>IF(Armeebogen!B33="Haldir",1,0)</f>
        <v>0</v>
      </c>
      <c r="R125" s="52">
        <f>IF(Armeebogen!B33="Vraskû",1,0)</f>
        <v>0</v>
      </c>
      <c r="S125" s="52">
        <f>IF(Armeebogen!B33="Bard der Bogenschütze",1,0)</f>
        <v>0</v>
      </c>
      <c r="T125" s="52">
        <f>IF(Armeebogen!C33="Drar",1,0)</f>
        <v>0</v>
      </c>
      <c r="W125" s="45">
        <f>IF(Armeebogen!B33="Grosse Gorgoroth-Bestie",1,0)</f>
        <v>0</v>
      </c>
      <c r="X125" s="45">
        <f>IF(Armeebogen!B33="Warg-Beutereiter",Armeebogen!A33,0)</f>
        <v>0</v>
      </c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</row>
    <row r="126" ht="15.75" customHeight="1">
      <c r="B126" s="52">
        <f>IF(Armeebogen!B34="Reiter von Rohan",Armeebogen!A34,0)</f>
        <v>0</v>
      </c>
      <c r="C126" s="52">
        <f>IF(AND(Armeebogen!$D$4="grün",Armeebogen!B34="Waldläufer des Düsterwaldes"),Armeebogen!A34,0)</f>
        <v>0</v>
      </c>
      <c r="D126" s="52">
        <f>IF(AND(Armeebogen!$D$4="grün",Armeebogen!B34="Reiter von Khand"),Armeebogen!A34,0)</f>
        <v>0</v>
      </c>
      <c r="E126" s="52">
        <f>IF(AND(Armeebogen!$D$4="grün",Armeebogen!B34="Streitwagen von Khand"),Armeebogen!A34,0)</f>
        <v>0</v>
      </c>
      <c r="F126" s="52">
        <f>IF(Armeebogen!B34="Elrond, Herr von Bruchtal",1,0)</f>
        <v>0</v>
      </c>
      <c r="G126" s="52">
        <f>IF(AND($F$142=1,Armeebogen!B34="Ritter von Bruchtal"),Armeebogen!A34,0)</f>
        <v>0</v>
      </c>
      <c r="H126" s="52">
        <f>IF(AND(Armeebogen!E34="Waldläufer von Ithilien",Armeebogen!B34="Waldläufer von Gondor",Armeebogen!F34=(OR(I142,J142,K142))),Armeebogen!B34,0)</f>
        <v>0</v>
      </c>
      <c r="I126" s="52">
        <f>IF(Armeebogen!B34="Faramir, Hauptmann von Gondor",Armeebogen!F34,0)</f>
        <v>0</v>
      </c>
      <c r="J126" s="52">
        <f>IF(Armeebogen!B34="Madril, Hauptmann von Ithilien",Armeebogen!F34,0)</f>
        <v>0</v>
      </c>
      <c r="K126" s="52">
        <f>IF(Armeebogen!B34="Damrod, Waldläufer von Ithilien",Armeebogen!F34,0)</f>
        <v>0</v>
      </c>
      <c r="P126" s="45">
        <f>IF(Armeebogen!B34="Legolas Grünblatt",1,0)</f>
        <v>0</v>
      </c>
      <c r="Q126" s="52">
        <f>IF(Armeebogen!B34="Haldir",1,0)</f>
        <v>0</v>
      </c>
      <c r="R126" s="52">
        <f>IF(Armeebogen!B34="Vraskû",1,0)</f>
        <v>0</v>
      </c>
      <c r="S126" s="52">
        <f>IF(Armeebogen!B34="Bard der Bogenschütze",1,0)</f>
        <v>0</v>
      </c>
      <c r="T126" s="52">
        <f>IF(Armeebogen!C34="Drar",1,0)</f>
        <v>0</v>
      </c>
      <c r="W126" s="45">
        <f>IF(Armeebogen!B34="Grosse Gorgoroth-Bestie",1,0)</f>
        <v>0</v>
      </c>
      <c r="X126" s="45">
        <f>IF(Armeebogen!B34="Warg-Beutereiter",Armeebogen!A34,0)</f>
        <v>0</v>
      </c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</row>
    <row r="127" ht="15.75" customHeight="1">
      <c r="B127" s="52">
        <f>IF(Armeebogen!B35="Reiter von Rohan",Armeebogen!A35,0)</f>
        <v>0</v>
      </c>
      <c r="C127" s="52">
        <f>IF(AND(Armeebogen!$D$4="grün",Armeebogen!B35="Waldläufer des Düsterwaldes"),Armeebogen!A35,0)</f>
        <v>0</v>
      </c>
      <c r="D127" s="52">
        <f>IF(AND(Armeebogen!$D$4="grün",Armeebogen!B35="Reiter von Khand"),Armeebogen!A35,0)</f>
        <v>0</v>
      </c>
      <c r="E127" s="52">
        <f>IF(AND(Armeebogen!$D$4="grün",Armeebogen!B35="Streitwagen von Khand"),Armeebogen!A35,0)</f>
        <v>0</v>
      </c>
      <c r="F127" s="52">
        <f>IF(Armeebogen!B35="Elrond, Herr von Bruchtal",1,0)</f>
        <v>0</v>
      </c>
      <c r="G127" s="52">
        <f>IF(AND($F$142=1,Armeebogen!B35="Ritter von Bruchtal"),Armeebogen!A35,0)</f>
        <v>0</v>
      </c>
      <c r="H127" s="52">
        <f>IF(AND(Armeebogen!E35="Waldläufer von Ithilien",Armeebogen!B35="Waldläufer von Gondor",Armeebogen!F35=(OR(I142,J142,K142))),Armeebogen!B35,0)</f>
        <v>0</v>
      </c>
      <c r="I127" s="52">
        <f>IF(Armeebogen!B35="Faramir, Hauptmann von Gondor",Armeebogen!F35,0)</f>
        <v>0</v>
      </c>
      <c r="J127" s="52">
        <f>IF(Armeebogen!B35="Madril, Hauptmann von Ithilien",Armeebogen!F35,0)</f>
        <v>0</v>
      </c>
      <c r="K127" s="52">
        <f>IF(Armeebogen!B35="Damrod, Waldläufer von Ithilien",Armeebogen!F35,0)</f>
        <v>0</v>
      </c>
      <c r="P127" s="45">
        <f>IF(Armeebogen!B35="Legolas Grünblatt",1,0)</f>
        <v>0</v>
      </c>
      <c r="Q127" s="52">
        <f>IF(Armeebogen!B35="Haldir",1,0)</f>
        <v>0</v>
      </c>
      <c r="R127" s="52">
        <f>IF(Armeebogen!B35="Vraskû",1,0)</f>
        <v>0</v>
      </c>
      <c r="S127" s="52">
        <f>IF(Armeebogen!B35="Bard der Bogenschütze",1,0)</f>
        <v>0</v>
      </c>
      <c r="T127" s="52">
        <f>IF(Armeebogen!C35="Drar",1,0)</f>
        <v>0</v>
      </c>
      <c r="W127" s="45">
        <f>IF(Armeebogen!B35="Grosse Gorgoroth-Bestie",1,0)</f>
        <v>0</v>
      </c>
      <c r="X127" s="45">
        <f>IF(Armeebogen!B35="Warg-Beutereiter",Armeebogen!A35,0)</f>
        <v>0</v>
      </c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</row>
    <row r="128" ht="15.75" customHeight="1">
      <c r="B128" s="52">
        <f>IF(Armeebogen!B36="Reiter von Rohan",Armeebogen!A36,0)</f>
        <v>0</v>
      </c>
      <c r="C128" s="52">
        <f>IF(AND(Armeebogen!$D$4="grün",Armeebogen!B36="Waldläufer des Düsterwaldes"),Armeebogen!A36,0)</f>
        <v>0</v>
      </c>
      <c r="D128" s="52">
        <f>IF(AND(Armeebogen!$D$4="grün",Armeebogen!B36="Reiter von Khand"),Armeebogen!A36,0)</f>
        <v>0</v>
      </c>
      <c r="E128" s="52">
        <f>IF(AND(Armeebogen!$D$4="grün",Armeebogen!B36="Streitwagen von Khand"),Armeebogen!A36,0)</f>
        <v>0</v>
      </c>
      <c r="F128" s="52">
        <f>IF(Armeebogen!B36="Elrond, Herr von Bruchtal",1,0)</f>
        <v>0</v>
      </c>
      <c r="G128" s="52">
        <f>IF(AND($F$142=1,Armeebogen!B36="Ritter von Bruchtal"),Armeebogen!A36,0)</f>
        <v>0</v>
      </c>
      <c r="H128" s="52">
        <f>IF(AND(Armeebogen!E36="Waldläufer von Ithilien",Armeebogen!B36="Waldläufer von Gondor",Armeebogen!F36=(OR(I142,J142,K142))),Armeebogen!B36,0)</f>
        <v>0</v>
      </c>
      <c r="I128" s="52">
        <f>IF(Armeebogen!B36="Faramir, Hauptmann von Gondor",Armeebogen!F36,0)</f>
        <v>0</v>
      </c>
      <c r="J128" s="52">
        <f>IF(Armeebogen!B36="Madril, Hauptmann von Ithilien",Armeebogen!F36,0)</f>
        <v>0</v>
      </c>
      <c r="K128" s="52">
        <f>IF(Armeebogen!B36="Damrod, Waldläufer von Ithilien",Armeebogen!F36,0)</f>
        <v>0</v>
      </c>
      <c r="P128" s="45">
        <f>IF(Armeebogen!B36="Legolas Grünblatt",1,0)</f>
        <v>0</v>
      </c>
      <c r="Q128" s="52">
        <f>IF(Armeebogen!B36="Haldir",1,0)</f>
        <v>0</v>
      </c>
      <c r="R128" s="52">
        <f>IF(Armeebogen!B36="Vraskû",1,0)</f>
        <v>0</v>
      </c>
      <c r="S128" s="52">
        <f>IF(Armeebogen!B36="Bard der Bogenschütze",1,0)</f>
        <v>0</v>
      </c>
      <c r="T128" s="52">
        <f>IF(Armeebogen!C36="Drar",1,0)</f>
        <v>0</v>
      </c>
      <c r="W128" s="45">
        <f>IF(Armeebogen!B36="Grosse Gorgoroth-Bestie",1,0)</f>
        <v>0</v>
      </c>
      <c r="X128" s="45">
        <f>IF(Armeebogen!B36="Warg-Beutereiter",Armeebogen!A36,0)</f>
        <v>0</v>
      </c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</row>
    <row r="129" ht="15.75" customHeight="1">
      <c r="B129" s="52">
        <f>IF(Armeebogen!B37="Reiter von Rohan",Armeebogen!A37,0)</f>
        <v>0</v>
      </c>
      <c r="C129" s="52">
        <f>IF(AND(Armeebogen!$D$4="grün",Armeebogen!B37="Waldläufer des Düsterwaldes"),Armeebogen!A37,0)</f>
        <v>0</v>
      </c>
      <c r="D129" s="52">
        <f>IF(AND(Armeebogen!$D$4="grün",Armeebogen!B37="Reiter von Khand"),Armeebogen!A37,0)</f>
        <v>0</v>
      </c>
      <c r="E129" s="52">
        <f>IF(AND(Armeebogen!$D$4="grün",Armeebogen!B37="Streitwagen von Khand"),Armeebogen!A37,0)</f>
        <v>0</v>
      </c>
      <c r="F129" s="52">
        <f>IF(Armeebogen!B37="Elrond, Herr von Bruchtal",1,0)</f>
        <v>0</v>
      </c>
      <c r="G129" s="52">
        <f>IF(AND($F$142=1,Armeebogen!B37="Ritter von Bruchtal"),Armeebogen!A37,0)</f>
        <v>0</v>
      </c>
      <c r="H129" s="52">
        <f>IF(AND(Armeebogen!E37="Waldläufer von Ithilien",Armeebogen!B37="Waldläufer von Gondor",Armeebogen!F37=(OR(I142,J142,K142))),Armeebogen!B37,0)</f>
        <v>0</v>
      </c>
      <c r="I129" s="52">
        <f>IF(Armeebogen!B37="Faramir, Hauptmann von Gondor",Armeebogen!F37,0)</f>
        <v>0</v>
      </c>
      <c r="J129" s="52">
        <f>IF(Armeebogen!B37="Madril, Hauptmann von Ithilien",Armeebogen!F37,0)</f>
        <v>0</v>
      </c>
      <c r="K129" s="52">
        <f>IF(Armeebogen!B37="Damrod, Waldläufer von Ithilien",Armeebogen!F37,0)</f>
        <v>0</v>
      </c>
      <c r="P129" s="45">
        <f>IF(Armeebogen!B37="Legolas Grünblatt",1,0)</f>
        <v>0</v>
      </c>
      <c r="Q129" s="52">
        <f>IF(Armeebogen!B37="Haldir",1,0)</f>
        <v>0</v>
      </c>
      <c r="R129" s="52">
        <f>IF(Armeebogen!B37="Vraskû",1,0)</f>
        <v>0</v>
      </c>
      <c r="S129" s="52">
        <f>IF(Armeebogen!B37="Bard der Bogenschütze",1,0)</f>
        <v>0</v>
      </c>
      <c r="T129" s="52">
        <f>IF(Armeebogen!C37="Drar",1,0)</f>
        <v>0</v>
      </c>
      <c r="W129" s="45">
        <f>IF(Armeebogen!B37="Grosse Gorgoroth-Bestie",1,0)</f>
        <v>0</v>
      </c>
      <c r="X129" s="45">
        <f>IF(Armeebogen!B37="Warg-Beutereiter",Armeebogen!A37,0)</f>
        <v>0</v>
      </c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</row>
    <row r="130" ht="15.75" customHeight="1">
      <c r="B130" s="52">
        <f>IF(Armeebogen!B38="Reiter von Rohan",Armeebogen!A38,0)</f>
        <v>0</v>
      </c>
      <c r="C130" s="52">
        <f>IF(AND(Armeebogen!$D$4="grün",Armeebogen!B38="Waldläufer des Düsterwaldes"),Armeebogen!A38,0)</f>
        <v>0</v>
      </c>
      <c r="D130" s="52">
        <f>IF(AND(Armeebogen!$D$4="grün",Armeebogen!B38="Reiter von Khand"),Armeebogen!A38,0)</f>
        <v>0</v>
      </c>
      <c r="E130" s="52">
        <f>IF(AND(Armeebogen!$D$4="grün",Armeebogen!B38="Streitwagen von Khand"),Armeebogen!A38,0)</f>
        <v>0</v>
      </c>
      <c r="F130" s="52">
        <f>IF(Armeebogen!B38="Elrond, Herr von Bruchtal",1,0)</f>
        <v>0</v>
      </c>
      <c r="G130" s="52">
        <f>IF(AND($F$142=1,Armeebogen!B38="Ritter von Bruchtal"),Armeebogen!A38,0)</f>
        <v>0</v>
      </c>
      <c r="H130" s="52">
        <f>IF(AND(Armeebogen!E38="Waldläufer von Ithilien",Armeebogen!B38="Waldläufer von Gondor",Armeebogen!F38=(OR(I142,J142,K142))),Armeebogen!B38,0)</f>
        <v>0</v>
      </c>
      <c r="I130" s="52">
        <f>IF(Armeebogen!B38="Faramir, Hauptmann von Gondor",Armeebogen!F38,0)</f>
        <v>0</v>
      </c>
      <c r="J130" s="52">
        <f>IF(Armeebogen!B38="Madril, Hauptmann von Ithilien",Armeebogen!F38,0)</f>
        <v>0</v>
      </c>
      <c r="K130" s="52">
        <f>IF(Armeebogen!B38="Damrod, Waldläufer von Ithilien",Armeebogen!F38,0)</f>
        <v>0</v>
      </c>
      <c r="P130" s="45">
        <f>IF(Armeebogen!B38="Legolas Grünblatt",1,0)</f>
        <v>0</v>
      </c>
      <c r="Q130" s="52">
        <f>IF(Armeebogen!B38="Haldir",1,0)</f>
        <v>0</v>
      </c>
      <c r="R130" s="52">
        <f>IF(Armeebogen!B38="Vraskû",1,0)</f>
        <v>0</v>
      </c>
      <c r="S130" s="52">
        <f>IF(Armeebogen!B38="Bard der Bogenschütze",1,0)</f>
        <v>0</v>
      </c>
      <c r="T130" s="52">
        <f>IF(Armeebogen!C38="Drar",1,0)</f>
        <v>0</v>
      </c>
      <c r="W130" s="45">
        <f>IF(Armeebogen!B38="Grosse Gorgoroth-Bestie",1,0)</f>
        <v>0</v>
      </c>
      <c r="X130" s="45">
        <f>IF(Armeebogen!B38="Warg-Beutereiter",Armeebogen!A38,0)</f>
        <v>0</v>
      </c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</row>
    <row r="131" ht="15.75" customHeight="1">
      <c r="B131" s="52">
        <f>IF(Armeebogen!B39="Reiter von Rohan",Armeebogen!A39,0)</f>
        <v>0</v>
      </c>
      <c r="C131" s="52">
        <f>IF(AND(Armeebogen!$D$4="grün",Armeebogen!B39="Waldläufer des Düsterwaldes"),Armeebogen!A39,0)</f>
        <v>0</v>
      </c>
      <c r="D131" s="52">
        <f>IF(AND(Armeebogen!$D$4="grün",Armeebogen!B49="Reiter von Khand"),Armeebogen!A49,0)</f>
        <v>0</v>
      </c>
      <c r="E131" s="52">
        <f>IF(AND(Armeebogen!$D$4="grün",Armeebogen!B49="Streitwagen von Khand"),Armeebogen!A49,0)</f>
        <v>0</v>
      </c>
      <c r="F131" s="52">
        <f>IF(Armeebogen!B49="Elrond, Herr von Bruchtal",1,0)</f>
        <v>0</v>
      </c>
      <c r="G131" s="52">
        <f>IF(AND($F$142=1,Armeebogen!B49="Ritter von Bruchtal"),Armeebogen!A49,0)</f>
        <v>0</v>
      </c>
      <c r="H131" s="52">
        <f>IF(AND(Armeebogen!E39="Waldläufer von Ithilien",Armeebogen!B39="Waldläufer von Gondor",Armeebogen!F39=(OR(I142,J142,K142))),Armeebogen!B39,0)</f>
        <v>0</v>
      </c>
      <c r="I131" s="52">
        <f>IF(Armeebogen!B39="Faramir, Hauptmann von Gondor",Armeebogen!F39,0)</f>
        <v>0</v>
      </c>
      <c r="J131" s="52">
        <f>IF(Armeebogen!B39="Madril, Hauptmann von Ithilien",Armeebogen!F39,0)</f>
        <v>0</v>
      </c>
      <c r="K131" s="52">
        <f>IF(Armeebogen!B39="Damrod, Waldläufer von Ithilien",Armeebogen!F39,0)</f>
        <v>0</v>
      </c>
      <c r="P131" s="45">
        <f>IF(Armeebogen!B39="Legolas Grünblatt",1,0)</f>
        <v>0</v>
      </c>
      <c r="Q131" s="52">
        <f>IF(Armeebogen!B39="Haldir",1,0)</f>
        <v>0</v>
      </c>
      <c r="R131" s="52">
        <f>IF(Armeebogen!B39="Vraskû",1,0)</f>
        <v>0</v>
      </c>
      <c r="S131" s="52">
        <f>IF(Armeebogen!B39="Bard der Bogenschütze",1,0)</f>
        <v>0</v>
      </c>
      <c r="T131" s="52">
        <f>IF(Armeebogen!C39="Drar",1,0)</f>
        <v>0</v>
      </c>
      <c r="W131" s="45">
        <f>IF(Armeebogen!B39="Grosse Gorgoroth-Bestie",1,0)</f>
        <v>0</v>
      </c>
      <c r="X131" s="45">
        <f>IF(Armeebogen!B39="Warg-Beutereiter",Armeebogen!A39,0)</f>
        <v>0</v>
      </c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</row>
    <row r="132" ht="15.75" customHeight="1">
      <c r="B132" s="52">
        <f>IF(Armeebogen!B40="Reiter von Rohan",Armeebogen!A40,0)</f>
        <v>0</v>
      </c>
      <c r="C132" s="52">
        <f>IF(AND(Armeebogen!$D$4="grün",Armeebogen!B40="Waldläufer des Düsterwaldes"),Armeebogen!A40,0)</f>
        <v>0</v>
      </c>
      <c r="D132" s="52">
        <f>IF(AND(Armeebogen!$D$4="grün",Armeebogen!B50="Reiter von Khand"),Armeebogen!A50,0)</f>
        <v>0</v>
      </c>
      <c r="E132" s="52">
        <f>IF(AND(Armeebogen!$D$4="grün",Armeebogen!B50="Streitwagen von Khand"),Armeebogen!A50,0)</f>
        <v>0</v>
      </c>
      <c r="F132" s="52">
        <f>IF(Armeebogen!B40="Elrond, Herr von Bruchtal",1,0)</f>
        <v>0</v>
      </c>
      <c r="G132" s="52">
        <f>IF(AND($F$142=1,Armeebogen!B40="Ritter von Bruchtal"),Armeebogen!A40,0)</f>
        <v>0</v>
      </c>
      <c r="H132" s="52">
        <f>IF(AND(Armeebogen!E40="Waldläufer von Ithilien",Armeebogen!B40="Waldläufer von Gondor",Armeebogen!F40=(OR(I142,J142,K142))),Armeebogen!B40,0)</f>
        <v>0</v>
      </c>
      <c r="I132" s="52">
        <f>IF(Armeebogen!B40="Faramir, Hauptmann von Gondor",Armeebogen!F40,0)</f>
        <v>0</v>
      </c>
      <c r="J132" s="52">
        <f>IF(Armeebogen!B40="Madril, Hauptmann von Ithilien",Armeebogen!F40,0)</f>
        <v>0</v>
      </c>
      <c r="K132" s="52">
        <f>IF(Armeebogen!B40="Damrod, Waldläufer von Ithilien",Armeebogen!F40,0)</f>
        <v>0</v>
      </c>
      <c r="P132" s="45">
        <f>IF(Armeebogen!B40="Legolas Grünblatt",1,0)</f>
        <v>0</v>
      </c>
      <c r="Q132" s="52">
        <f>IF(Armeebogen!B40="Haldir",1,0)</f>
        <v>0</v>
      </c>
      <c r="R132" s="52">
        <f>IF(Armeebogen!B40="Vraskû",1,0)</f>
        <v>0</v>
      </c>
      <c r="S132" s="52">
        <f>IF(Armeebogen!B40="Bard der Bogenschütze",1,0)</f>
        <v>0</v>
      </c>
      <c r="T132" s="52">
        <f>IF(Armeebogen!C40="Drar",1,0)</f>
        <v>0</v>
      </c>
      <c r="W132" s="45">
        <f>IF(Armeebogen!B40="Grosse Gorgoroth-Bestie",1,0)</f>
        <v>0</v>
      </c>
      <c r="X132" s="45">
        <f>IF(Armeebogen!B40="Warg-Beutereiter",Armeebogen!A40,0)</f>
        <v>0</v>
      </c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</row>
    <row r="133" ht="15.75" customHeight="1">
      <c r="B133" s="52">
        <f>IF(Armeebogen!B41="Reiter von Rohan",Armeebogen!A41,0)</f>
        <v>0</v>
      </c>
      <c r="C133" s="52">
        <f>IF(AND(Armeebogen!$D$4="grün",Armeebogen!B41="Waldläufer des Düsterwaldes"),Armeebogen!A41,0)</f>
        <v>0</v>
      </c>
      <c r="D133" s="52">
        <f>IF(AND(Armeebogen!$D$4="grün",Armeebogen!B51="Reiter von Khand"),Armeebogen!A51,0)</f>
        <v>0</v>
      </c>
      <c r="E133" s="52">
        <f>IF(AND(Armeebogen!$D$4="grün",Armeebogen!B51="Streitwagen von Khand"),Armeebogen!A51,0)</f>
        <v>0</v>
      </c>
      <c r="F133" s="52">
        <f>IF(Armeebogen!B41="Elrond, Herr von Bruchtal",1,0)</f>
        <v>0</v>
      </c>
      <c r="G133" s="52">
        <f>IF(AND($F$142=1,Armeebogen!B41="Ritter von Bruchtal"),Armeebogen!A41,0)</f>
        <v>0</v>
      </c>
      <c r="H133" s="52">
        <f>IF(AND(Armeebogen!E41="Waldläufer von Ithilien",Armeebogen!B41="Waldläufer von Gondor",Armeebogen!F41=(OR(I142,J142,K142))),Armeebogen!B41,0)</f>
        <v>0</v>
      </c>
      <c r="I133" s="52">
        <f>IF(Armeebogen!B41="Faramir, Hauptmann von Gondor",Armeebogen!F41,0)</f>
        <v>0</v>
      </c>
      <c r="J133" s="52">
        <f>IF(Armeebogen!B41="Madril, Hauptmann von Ithilien",Armeebogen!F41,0)</f>
        <v>0</v>
      </c>
      <c r="K133" s="52">
        <f>IF(Armeebogen!B41="Damrod, Waldläufer von Ithilien",Armeebogen!F41,0)</f>
        <v>0</v>
      </c>
      <c r="P133" s="45">
        <f>IF(Armeebogen!B41="Legolas Grünblatt",1,0)</f>
        <v>0</v>
      </c>
      <c r="Q133" s="52">
        <f>IF(Armeebogen!B41="Haldir",1,0)</f>
        <v>0</v>
      </c>
      <c r="R133" s="52">
        <f>IF(Armeebogen!B41="Vraskû",1,0)</f>
        <v>0</v>
      </c>
      <c r="S133" s="52">
        <f>IF(Armeebogen!B41="Bard der Bogenschütze",1,0)</f>
        <v>0</v>
      </c>
      <c r="T133" s="52">
        <f>IF(Armeebogen!C41="Drar",1,0)</f>
        <v>0</v>
      </c>
      <c r="W133" s="45">
        <f>IF(Armeebogen!B41="Grosse Gorgoroth-Bestie",1,0)</f>
        <v>0</v>
      </c>
      <c r="X133" s="45">
        <f>IF(Armeebogen!B41="Warg-Beutereiter",Armeebogen!A41,0)</f>
        <v>0</v>
      </c>
    </row>
    <row r="134" ht="15.75" customHeight="1">
      <c r="B134" s="52">
        <f>IF(Armeebogen!B42="Reiter von Rohan",Armeebogen!A42,0)</f>
        <v>0</v>
      </c>
      <c r="C134" s="52">
        <f>IF(AND(Armeebogen!$D$4="grün",Armeebogen!B42="Waldläufer des Düsterwaldes"),Armeebogen!A42,0)</f>
        <v>0</v>
      </c>
      <c r="D134" s="52">
        <f>IF(AND(Armeebogen!$D$4="grün",Armeebogen!B52="Reiter von Khand"),Armeebogen!A52,0)</f>
        <v>0</v>
      </c>
      <c r="E134" s="52">
        <f>IF(AND(Armeebogen!$D$4="grün",Armeebogen!B52="Streitwagen von Khand"),Armeebogen!A52,0)</f>
        <v>0</v>
      </c>
      <c r="F134" s="52">
        <f>IF(Armeebogen!B42="Elrond, Herr von Bruchtal",1,0)</f>
        <v>0</v>
      </c>
      <c r="G134" s="52">
        <f>IF(AND($F$142=1,Armeebogen!B42="Ritter von Bruchtal"),Armeebogen!A42,0)</f>
        <v>0</v>
      </c>
      <c r="H134" s="52">
        <f>IF(AND(Armeebogen!E42="Waldläufer von Ithilien",Armeebogen!B42="Waldläufer von Gondor",Armeebogen!F42=(OR(I142,J142,K142))),Armeebogen!B42,0)</f>
        <v>0</v>
      </c>
      <c r="I134" s="52">
        <f>IF(Armeebogen!B42="Faramir, Hauptmann von Gondor",Armeebogen!F42,0)</f>
        <v>0</v>
      </c>
      <c r="J134" s="52">
        <f>IF(Armeebogen!B42="Madril, Hauptmann von Ithilien",Armeebogen!F42,0)</f>
        <v>0</v>
      </c>
      <c r="K134" s="52">
        <f>IF(Armeebogen!B42="Damrod, Waldläufer von Ithilien",Armeebogen!F42,0)</f>
        <v>0</v>
      </c>
      <c r="P134" s="45">
        <f>IF(Armeebogen!B42="Legolas Grünblatt",1,0)</f>
        <v>0</v>
      </c>
      <c r="Q134" s="52">
        <f>IF(Armeebogen!B42="Haldir",1,0)</f>
        <v>0</v>
      </c>
      <c r="R134" s="52">
        <f>IF(Armeebogen!B42="Vraskû",1,0)</f>
        <v>0</v>
      </c>
      <c r="S134" s="52">
        <f>IF(Armeebogen!B42="Bard der Bogenschütze",1,0)</f>
        <v>0</v>
      </c>
      <c r="T134" s="52">
        <f>IF(Armeebogen!C42="Drar",1,0)</f>
        <v>0</v>
      </c>
      <c r="W134" s="45">
        <f>IF(Armeebogen!B42="Grosse Gorgoroth-Bestie",1,0)</f>
        <v>0</v>
      </c>
      <c r="X134" s="45">
        <f>IF(Armeebogen!B42="Warg-Beutereiter",Armeebogen!A42,0)</f>
        <v>0</v>
      </c>
    </row>
    <row r="135" ht="15.75" customHeight="1">
      <c r="B135" s="52">
        <f>IF(Armeebogen!B43="Reiter von Rohan",Armeebogen!A43,0)</f>
        <v>0</v>
      </c>
      <c r="C135" s="52">
        <f>IF(AND(Armeebogen!$D$4="grün",Armeebogen!B43="Waldläufer des Düsterwaldes"),Armeebogen!A43,0)</f>
        <v>0</v>
      </c>
      <c r="D135" s="52">
        <f>IF(AND(Armeebogen!$D$4="grün",Armeebogen!B53="Reiter von Khand"),Armeebogen!A53,0)</f>
        <v>0</v>
      </c>
      <c r="E135" s="52">
        <f>IF(AND(Armeebogen!$D$4="grün",Armeebogen!B53="Streitwagen von Khand"),Armeebogen!A53,0)</f>
        <v>0</v>
      </c>
      <c r="F135" s="52">
        <f>IF(Armeebogen!B43="Elrond, Herr von Bruchtal",1,0)</f>
        <v>0</v>
      </c>
      <c r="G135" s="52">
        <f>IF(AND($F$142=1,Armeebogen!B43="Ritter von Bruchtal"),Armeebogen!A43,0)</f>
        <v>0</v>
      </c>
      <c r="H135" s="52">
        <f>IF(AND(Armeebogen!E43="Waldläufer von Ithilien",Armeebogen!B43="Waldläufer von Gondor",Armeebogen!F43=(OR(I142,J142,K142))),Armeebogen!B43,0)</f>
        <v>0</v>
      </c>
      <c r="I135" s="52">
        <f>IF(Armeebogen!B43="Faramir, Hauptmann von Gondor",Armeebogen!F43,0)</f>
        <v>0</v>
      </c>
      <c r="J135" s="52">
        <f>IF(Armeebogen!B43="Madril, Hauptmann von Ithilien",Armeebogen!F43,0)</f>
        <v>0</v>
      </c>
      <c r="K135" s="52">
        <f>IF(Armeebogen!B43="Damrod, Waldläufer von Ithilien",Armeebogen!F43,0)</f>
        <v>0</v>
      </c>
      <c r="P135" s="45">
        <f>IF(Armeebogen!B43="Legolas Grünblatt",1,0)</f>
        <v>0</v>
      </c>
      <c r="Q135" s="52">
        <f>IF(Armeebogen!B43="Haldir",1,0)</f>
        <v>0</v>
      </c>
      <c r="R135" s="52">
        <f>IF(Armeebogen!B43="Vraskû",1,0)</f>
        <v>0</v>
      </c>
      <c r="S135" s="52">
        <f>IF(Armeebogen!B43="Bard der Bogenschütze",1,0)</f>
        <v>0</v>
      </c>
      <c r="T135" s="52">
        <f>IF(Armeebogen!C43="Drar",1,0)</f>
        <v>0</v>
      </c>
      <c r="W135" s="45">
        <f>IF(Armeebogen!B43="Grosse Gorgoroth-Bestie",1,0)</f>
        <v>0</v>
      </c>
      <c r="X135" s="45">
        <f>IF(Armeebogen!B43="Warg-Beutereiter",Armeebogen!A43,0)</f>
        <v>0</v>
      </c>
    </row>
    <row r="136" ht="15.75" customHeight="1">
      <c r="B136" s="52">
        <f>IF(Armeebogen!B44="Reiter von Rohan",Armeebogen!A44,0)</f>
        <v>0</v>
      </c>
      <c r="C136" s="52">
        <f>IF(AND(Armeebogen!$D$4="grün",Armeebogen!B44="Waldläufer des Düsterwaldes"),Armeebogen!A44,0)</f>
        <v>0</v>
      </c>
      <c r="D136" s="52">
        <f>IF(AND(Armeebogen!$D$4="grün",Armeebogen!B54="Reiter von Khand"),Armeebogen!A54,0)</f>
        <v>0</v>
      </c>
      <c r="E136" s="52">
        <f>IF(AND(Armeebogen!$D$4="grün",Armeebogen!B54="Streitwagen von Khand"),Armeebogen!A54,0)</f>
        <v>0</v>
      </c>
      <c r="F136" s="52">
        <f>IF(Armeebogen!B44="Elrond, Herr von Bruchtal",1,0)</f>
        <v>0</v>
      </c>
      <c r="G136" s="52">
        <f>IF(AND($F$142=1,Armeebogen!B44="Ritter von Bruchtal"),Armeebogen!A44,0)</f>
        <v>0</v>
      </c>
      <c r="H136" s="52">
        <f>IF(AND(Armeebogen!E44="Waldläufer von Ithilien",Armeebogen!B44="Waldläufer von Gondor",Armeebogen!F44=(OR(I142,J142,K142))),Armeebogen!B44,0)</f>
        <v>0</v>
      </c>
      <c r="I136" s="52">
        <f>IF(Armeebogen!B44="Faramir, Hauptmann von Gondor",Armeebogen!F44,0)</f>
        <v>0</v>
      </c>
      <c r="J136" s="52">
        <f>IF(Armeebogen!B44="Madril, Hauptmann von Ithilien",Armeebogen!F44,0)</f>
        <v>0</v>
      </c>
      <c r="K136" s="52">
        <f>IF(Armeebogen!B44="Damrod, Waldläufer von Ithilien",Armeebogen!F44,0)</f>
        <v>0</v>
      </c>
      <c r="P136" s="45">
        <f>IF(Armeebogen!B44="Legolas Grünblatt",1,0)</f>
        <v>0</v>
      </c>
      <c r="Q136" s="45">
        <f>IF(Armeebogen!B44="Haldir",1,0)</f>
        <v>0</v>
      </c>
      <c r="R136" s="52">
        <f>IF(Armeebogen!B44="Vraskû",1,0)</f>
        <v>0</v>
      </c>
      <c r="S136" s="52">
        <f>IF(Armeebogen!B44="Bard der Bogenschütze",1,0)</f>
        <v>0</v>
      </c>
      <c r="T136" s="52">
        <f>IF(Armeebogen!C44="Drar",1,0)</f>
        <v>0</v>
      </c>
      <c r="W136" s="45">
        <f>IF(Armeebogen!B44="Grosse Gorgoroth-Bestie",1,0)</f>
        <v>0</v>
      </c>
      <c r="X136" s="45">
        <f>IF(Armeebogen!B44="Warg-Beutereiter",Armeebogen!A44,0)</f>
        <v>0</v>
      </c>
    </row>
    <row r="137" ht="15.75" customHeight="1">
      <c r="B137" s="52">
        <f>IF(Armeebogen!B45="Reiter von Rohan",Armeebogen!A45,0)</f>
        <v>0</v>
      </c>
      <c r="C137" s="52">
        <f>IF(AND(Armeebogen!$D$4="grün",Armeebogen!B45="Waldläufer des Düsterwaldes"),Armeebogen!A45,0)</f>
        <v>0</v>
      </c>
      <c r="D137" s="52">
        <f>IF(AND(Armeebogen!$D$4="grün",Armeebogen!B55="Reiter von Khand"),Armeebogen!A55,0)</f>
        <v>0</v>
      </c>
      <c r="E137" s="52">
        <f>IF(AND(Armeebogen!$D$4="grün",Armeebogen!B55="Streitwagen von Khand"),Armeebogen!A55,0)</f>
        <v>0</v>
      </c>
      <c r="F137" s="52">
        <f>IF(Armeebogen!B45="Elrond, Herr von Bruchtal",1,0)</f>
        <v>0</v>
      </c>
      <c r="G137" s="52">
        <f>IF(AND($F$142=1,Armeebogen!B45="Ritter von Bruchtal"),Armeebogen!A45,0)</f>
        <v>0</v>
      </c>
      <c r="H137" s="52">
        <f>IF(AND(Armeebogen!E45="Waldläufer von Ithilien",Armeebogen!B45="Waldläufer von Gondor",Armeebogen!F45=(OR(I142,J142,K142))),Armeebogen!B45,0)</f>
        <v>0</v>
      </c>
      <c r="I137" s="52">
        <f>IF(Armeebogen!B45="Faramir, Hauptmann von Gondor",Armeebogen!F45,0)</f>
        <v>0</v>
      </c>
      <c r="J137" s="52">
        <f>IF(Armeebogen!B45="Madril, Hauptmann von Ithilien",Armeebogen!F45,0)</f>
        <v>0</v>
      </c>
      <c r="K137" s="52">
        <f>IF(Armeebogen!B45="Damrod, Waldläufer von Ithilien",Armeebogen!F45,0)</f>
        <v>0</v>
      </c>
      <c r="P137" s="45">
        <f>IF(Armeebogen!B45="Legolas Grünblatt",1,0)</f>
        <v>0</v>
      </c>
      <c r="Q137" s="52">
        <f>IF(Armeebogen!B45="Haldir",1,0)</f>
        <v>0</v>
      </c>
      <c r="R137" s="52">
        <f>IF(Armeebogen!B45="Vraskû",1,0)</f>
        <v>0</v>
      </c>
      <c r="S137" s="52">
        <f>IF(Armeebogen!B45="Bard der Bogenschütze",1,0)</f>
        <v>0</v>
      </c>
      <c r="T137" s="52">
        <f>IF(Armeebogen!C45="Drar",1,0)</f>
        <v>0</v>
      </c>
      <c r="W137" s="45">
        <f>IF(Armeebogen!B45="Grosse Gorgoroth-Bestie",1,0)</f>
        <v>0</v>
      </c>
      <c r="X137" s="45">
        <f>IF(Armeebogen!B45="Warg-Beutereiter",Armeebogen!A45,0)</f>
        <v>0</v>
      </c>
    </row>
    <row r="138" ht="15.75" customHeight="1">
      <c r="B138" s="52">
        <f>IF(Armeebogen!B46="Reiter von Rohan",Armeebogen!A46,0)</f>
        <v>0</v>
      </c>
      <c r="C138" s="52">
        <f>IF(AND(Armeebogen!$D$4="grün",Armeebogen!B46="Waldläufer des Düsterwaldes"),Armeebogen!A46,0)</f>
        <v>0</v>
      </c>
      <c r="D138" s="52">
        <f>IF(AND(Armeebogen!$D$4="grün",Armeebogen!B56="Reiter von Khand"),Armeebogen!A56,0)</f>
        <v>0</v>
      </c>
      <c r="E138" s="52">
        <f>IF(AND(Armeebogen!$D$4="grün",Armeebogen!B56="Streitwagen von Khand"),Armeebogen!A56,0)</f>
        <v>0</v>
      </c>
      <c r="F138" s="52">
        <f>IF(Armeebogen!B46="Elrond, Herr von Bruchtal",1,0)</f>
        <v>0</v>
      </c>
      <c r="G138" s="52">
        <f>IF(AND($F$142=1,Armeebogen!B46="Ritter von Bruchtal"),Armeebogen!A46,0)</f>
        <v>0</v>
      </c>
      <c r="H138" s="52">
        <f>IF(AND(Armeebogen!E46="Waldläufer von Ithilien",Armeebogen!B46="Waldläufer von Gondor",Armeebogen!F46=(OR(I142,J142,K142))),Armeebogen!B46,0)</f>
        <v>0</v>
      </c>
      <c r="I138" s="52">
        <f>IF(Armeebogen!B46="Faramir, Hauptmann von Gondor",Armeebogen!F46,0)</f>
        <v>0</v>
      </c>
      <c r="J138" s="52">
        <f>IF(Armeebogen!B46="Madril, Hauptmann von Ithilien",Armeebogen!F46,0)</f>
        <v>0</v>
      </c>
      <c r="K138" s="52">
        <f>IF(Armeebogen!B46="Damrod, Waldläufer von Ithilien",Armeebogen!F46,0)</f>
        <v>0</v>
      </c>
      <c r="P138" s="45">
        <f>IF(Armeebogen!B46="Legolas Grünblatt",1,0)</f>
        <v>0</v>
      </c>
      <c r="Q138" s="52">
        <f>IF(Armeebogen!B46="Haldir",1,0)</f>
        <v>0</v>
      </c>
      <c r="R138" s="52">
        <f>IF(Armeebogen!B46="Vraskû",1,0)</f>
        <v>0</v>
      </c>
      <c r="S138" s="52">
        <f>IF(Armeebogen!B46="Bard der Bogenschütze",1,0)</f>
        <v>0</v>
      </c>
      <c r="T138" s="52">
        <f>IF(Armeebogen!C46="Drar",1,0)</f>
        <v>0</v>
      </c>
      <c r="W138" s="45">
        <f>IF(Armeebogen!B46="Grosse Gorgoroth-Bestie",1,0)</f>
        <v>0</v>
      </c>
      <c r="X138" s="45">
        <f>IF(Armeebogen!B46="Warg-Beutereiter",Armeebogen!A46,0)</f>
        <v>0</v>
      </c>
    </row>
    <row r="139" ht="15.75" customHeight="1">
      <c r="B139" s="52">
        <f>IF(Armeebogen!B47="Reiter von Rohan",Armeebogen!A47,0)</f>
        <v>0</v>
      </c>
      <c r="C139" s="52">
        <f>IF(AND(Armeebogen!$D$4="grün",Armeebogen!B47="Waldläufer des Düsterwaldes"),Armeebogen!A47,0)</f>
        <v>0</v>
      </c>
      <c r="D139" s="52">
        <f>IF(AND(Armeebogen!$D$4="grün",Armeebogen!B57="Reiter von Khand"),Armeebogen!A57,0)</f>
        <v>0</v>
      </c>
      <c r="E139" s="52">
        <f>IF(AND(Armeebogen!$D$4="grün",Armeebogen!B57="Streitwagen von Khand"),Armeebogen!A57,0)</f>
        <v>0</v>
      </c>
      <c r="F139" s="52">
        <f>IF(Armeebogen!B47="Elrond, Herr von Bruchtal",1,0)</f>
        <v>0</v>
      </c>
      <c r="G139" s="52">
        <f>IF(AND($F$142=1,Armeebogen!B47="Ritter von Bruchtal"),Armeebogen!A47,0)</f>
        <v>0</v>
      </c>
      <c r="H139" s="52">
        <f>IF(AND(Armeebogen!E47="Waldläufer von Ithilien",Armeebogen!B47="Waldläufer von Gondor",Armeebogen!F47=(OR(I142,J142,K142))),Armeebogen!B47,0)</f>
        <v>0</v>
      </c>
      <c r="I139" s="52">
        <f>IF(Armeebogen!B47="Faramir, Hauptmann von Gondor",Armeebogen!F47,0)</f>
        <v>0</v>
      </c>
      <c r="J139" s="52">
        <f>IF(Armeebogen!B47="Madril, Hauptmann von Ithilien",Armeebogen!F47,0)</f>
        <v>0</v>
      </c>
      <c r="K139" s="52">
        <f>IF(Armeebogen!B47="Damrod, Waldläufer von Ithilien",Armeebogen!F47,0)</f>
        <v>0</v>
      </c>
      <c r="P139" s="45">
        <f>IF(Armeebogen!B47="Legolas Grünblatt",1,0)</f>
        <v>0</v>
      </c>
      <c r="Q139" s="52">
        <f>IF(Armeebogen!B47="Haldir",1,0)</f>
        <v>0</v>
      </c>
      <c r="R139" s="52">
        <f>IF(Armeebogen!B47="Vraskû",1,0)</f>
        <v>0</v>
      </c>
      <c r="S139" s="52">
        <f>IF(Armeebogen!B47="Bard der Bogenschütze",1,0)</f>
        <v>0</v>
      </c>
      <c r="T139" s="52">
        <f>IF(Armeebogen!C47="Drar",1,0)</f>
        <v>0</v>
      </c>
      <c r="W139" s="45">
        <f>IF(Armeebogen!B47="Grosse Gorgoroth-Bestie",1,0)</f>
        <v>0</v>
      </c>
      <c r="X139" s="45">
        <f>IF(Armeebogen!B47="Warg-Beutereiter",Armeebogen!A47,0)</f>
        <v>0</v>
      </c>
    </row>
    <row r="140" ht="15.75" customHeight="1">
      <c r="B140" s="52">
        <f>IF(Armeebogen!B48="Reiter von Rohan",Armeebogen!A48,0)</f>
        <v>0</v>
      </c>
      <c r="C140" s="52">
        <f>IF(AND(Armeebogen!$D$4="grün",Armeebogen!B48="Waldläufer des Düsterwaldes"),Armeebogen!A48,0)</f>
        <v>0</v>
      </c>
      <c r="D140" s="52">
        <f>IF(AND(Armeebogen!$D$4="grün",Armeebogen!B58="Reiter von Khand"),Armeebogen!A58,0)</f>
        <v>0</v>
      </c>
      <c r="E140" s="52">
        <f>IF(AND(Armeebogen!$D$4="grün",Armeebogen!B58="Streitwagen von Khand"),Armeebogen!A58,0)</f>
        <v>0</v>
      </c>
      <c r="F140" s="52">
        <f>IF(Armeebogen!B48="Elrond, Herr von Bruchtal",1,0)</f>
        <v>0</v>
      </c>
      <c r="G140" s="52">
        <f>IF(AND($F$142=1,Armeebogen!B48="Ritter von Bruchtal"),Armeebogen!A48,0)</f>
        <v>0</v>
      </c>
      <c r="H140" s="52">
        <f>IF(AND(Armeebogen!E48="Waldläufer von Ithilien",Armeebogen!B48="Waldläufer von Gondor",Armeebogen!F48=(OR(I142,J142,K142))),Armeebogen!B48,0)</f>
        <v>0</v>
      </c>
      <c r="I140" s="52">
        <f>IF(Armeebogen!B48="Faramir, Hauptmann von Gondor",Armeebogen!F48,0)</f>
        <v>0</v>
      </c>
      <c r="J140" s="52">
        <f>IF(Armeebogen!B48="Madril, Hauptmann von Ithilien",Armeebogen!F48,0)</f>
        <v>0</v>
      </c>
      <c r="K140" s="52">
        <f>IF(Armeebogen!B48="Damrod, Waldläufer von Ithilien",Armeebogen!F48,0)</f>
        <v>0</v>
      </c>
      <c r="P140" s="45">
        <f>IF(Armeebogen!B48="Legolas Grünblatt",1,0)</f>
        <v>0</v>
      </c>
      <c r="Q140" s="52">
        <f>IF(Armeebogen!B48="Haldir",1,0)</f>
        <v>0</v>
      </c>
      <c r="R140" s="52">
        <f>IF(Armeebogen!B48="Vraskû",1,0)</f>
        <v>0</v>
      </c>
      <c r="S140" s="52">
        <f>IF(Armeebogen!B48="Bard der Bogenschütze",1,0)</f>
        <v>0</v>
      </c>
      <c r="T140" s="52">
        <f>IF(Armeebogen!C48="Drar",1,0)</f>
        <v>0</v>
      </c>
      <c r="W140" s="45">
        <f>IF(Armeebogen!B48="Grosse Gorgoroth-Bestie",1,0)</f>
        <v>0</v>
      </c>
      <c r="X140" s="45">
        <f>IF(Armeebogen!B48="Warg-Beutereiter",Armeebogen!A48,0)</f>
        <v>0</v>
      </c>
    </row>
    <row r="141" ht="15.75" customHeight="1">
      <c r="B141" s="52">
        <f>IF(Armeebogen!B49="Reiter von Rohan",Armeebogen!A49,0)</f>
        <v>0</v>
      </c>
      <c r="C141" s="52">
        <f>IF(AND(Armeebogen!$D$4="grün",Armeebogen!B49="Waldläufer des Düsterwaldes"),Armeebogen!A49,0)</f>
        <v>0</v>
      </c>
      <c r="D141" s="52">
        <f>IF(AND(Armeebogen!$D$4="grün",Armeebogen!B59="Reiter von Khand"),Armeebogen!A59,0)</f>
        <v>0</v>
      </c>
      <c r="E141" s="52">
        <f>IF(AND(Armeebogen!$D$4="grün",Armeebogen!B59="Streitwagen von Khand"),Armeebogen!A59,0)</f>
        <v>0</v>
      </c>
      <c r="F141" s="52">
        <f>IF(Armeebogen!B49="Elrond, Herr von Bruchtal",1,0)</f>
        <v>0</v>
      </c>
      <c r="G141" s="52">
        <f>IF(AND($F$142=1,Armeebogen!B49="Ritter von Bruchtal"),Armeebogen!A49,0)</f>
        <v>0</v>
      </c>
      <c r="H141" s="52">
        <f>IF(AND(Armeebogen!E49="Waldläufer von Ithilien",Armeebogen!B49="Waldläufer von Gondor",Armeebogen!F49=(OR(I142,J142,K142))),Armeebogen!B49,0)</f>
        <v>0</v>
      </c>
      <c r="I141" s="52">
        <f>IF(Armeebogen!B49="Faramir, Hauptmann von Gondor",Armeebogen!F49,0)</f>
        <v>0</v>
      </c>
      <c r="J141" s="52">
        <f>IF(Armeebogen!B49="Madril, Hauptmann von Ithilien",Armeebogen!F49,0)</f>
        <v>0</v>
      </c>
      <c r="K141" s="52">
        <f>IF(Armeebogen!B49="Damrod, Waldläufer von Ithilien",Armeebogen!F49,0)</f>
        <v>0</v>
      </c>
      <c r="P141" s="45">
        <f>IF(Armeebogen!B49="Legolas Grünblatt",1,0)</f>
        <v>0</v>
      </c>
      <c r="Q141" s="45">
        <f>IF(Armeebogen!B49="Haldir",1,0)</f>
        <v>0</v>
      </c>
      <c r="R141" s="52">
        <f>IF(Armeebogen!B49="Vraskû",1,0)</f>
        <v>0</v>
      </c>
      <c r="S141" s="52">
        <f>IF(Armeebogen!B49="Bard der Bogenschütze",1,0)</f>
        <v>0</v>
      </c>
      <c r="T141" s="52">
        <f>IF(Armeebogen!C49="Drar",1,0)</f>
        <v>0</v>
      </c>
      <c r="W141" s="45">
        <f>IF(Armeebogen!B49="Grosse Gorgoroth-Bestie",1,0)</f>
        <v>0</v>
      </c>
      <c r="X141" s="45">
        <f>IF(Armeebogen!B49="Warg-Beutereiter",Armeebogen!A49,0)</f>
        <v>0</v>
      </c>
    </row>
    <row r="142" ht="15.75" customHeight="1">
      <c r="A142" s="56" t="s">
        <v>82</v>
      </c>
      <c r="B142" s="53">
        <f t="shared" ref="B142:K142" si="20">SUM(B103:B141)</f>
        <v>0</v>
      </c>
      <c r="C142" s="53">
        <f t="shared" si="20"/>
        <v>0</v>
      </c>
      <c r="D142" s="53">
        <f t="shared" si="20"/>
        <v>0</v>
      </c>
      <c r="E142" s="53">
        <f t="shared" si="20"/>
        <v>0</v>
      </c>
      <c r="F142" s="53">
        <f t="shared" si="20"/>
        <v>0</v>
      </c>
      <c r="G142" s="53">
        <f t="shared" si="20"/>
        <v>0</v>
      </c>
      <c r="H142" s="53">
        <f t="shared" si="20"/>
        <v>0</v>
      </c>
      <c r="I142" s="53">
        <f t="shared" si="20"/>
        <v>0</v>
      </c>
      <c r="J142" s="53">
        <f t="shared" si="20"/>
        <v>0</v>
      </c>
      <c r="K142" s="53">
        <f t="shared" si="20"/>
        <v>0</v>
      </c>
      <c r="O142" s="55"/>
      <c r="P142" s="54">
        <f t="shared" ref="P142:T142" si="21">SUM(P103:P141)</f>
        <v>0</v>
      </c>
      <c r="Q142" s="54">
        <f t="shared" si="21"/>
        <v>0</v>
      </c>
      <c r="R142" s="54">
        <f t="shared" si="21"/>
        <v>0</v>
      </c>
      <c r="S142" s="54">
        <f t="shared" si="21"/>
        <v>0</v>
      </c>
      <c r="T142" s="54">
        <f t="shared" si="21"/>
        <v>0</v>
      </c>
      <c r="W142" s="53">
        <f t="shared" ref="W142:X142" si="22">SUM(W103:W141)</f>
        <v>0</v>
      </c>
      <c r="X142" s="53">
        <f t="shared" si="22"/>
        <v>0</v>
      </c>
    </row>
    <row r="143" ht="15.75" customHeight="1">
      <c r="C143" s="45"/>
      <c r="O143" s="49" t="s">
        <v>107</v>
      </c>
      <c r="P143" s="45">
        <f>IF(P142=1,"2",0)</f>
        <v>0</v>
      </c>
      <c r="Q143" s="52">
        <f t="shared" ref="Q143:T143" si="23">IF(Q142=1,"1",0)</f>
        <v>0</v>
      </c>
      <c r="R143" s="52">
        <f t="shared" si="23"/>
        <v>0</v>
      </c>
      <c r="S143" s="52">
        <f t="shared" si="23"/>
        <v>0</v>
      </c>
      <c r="T143" s="52">
        <f t="shared" si="23"/>
        <v>0</v>
      </c>
      <c r="W143" s="45">
        <f>SUM(W142 * 9)</f>
        <v>0</v>
      </c>
      <c r="X143" s="45"/>
    </row>
    <row r="144" ht="15.75" customHeight="1"/>
    <row r="145" ht="15.75" customHeight="1"/>
    <row r="146" ht="15.75" customHeight="1">
      <c r="B146" s="64" t="s">
        <v>108</v>
      </c>
      <c r="C146" s="61"/>
      <c r="D146" s="63" t="s">
        <v>109</v>
      </c>
      <c r="E146" s="61"/>
    </row>
    <row r="147" ht="15.75" customHeight="1">
      <c r="B147" s="52">
        <f>IF((ISNUMBER(SEARCH("Bogen",Armeebogen!D11))), (Armeebogen!A11), 0)</f>
        <v>0</v>
      </c>
      <c r="C147" s="52">
        <f>IF((ISNUMBER(SEARCH("Armbrust",Armeebogen!D11))), (Armeebogen!A11), 0)</f>
        <v>0</v>
      </c>
      <c r="D147" s="65">
        <f>IF((ISNUMBER(SEARCH("Wurf",Armeebogen!D12))), (Armeebogen!A12), 0)</f>
        <v>0</v>
      </c>
      <c r="E147" s="65">
        <f>IF((ISNUMBER(SEARCH("Peitsche",Armeebogen!D12))), (Armeebogen!A12), 0)</f>
        <v>0</v>
      </c>
    </row>
    <row r="148" ht="15.75" customHeight="1">
      <c r="B148" s="52">
        <f>IF((ISNUMBER(SEARCH("Bogen",Armeebogen!D12))), (Armeebogen!A12), 0)</f>
        <v>0</v>
      </c>
      <c r="C148" s="52">
        <f>IF((ISNUMBER(SEARCH("Armbrust",Armeebogen!D12))), (Armeebogen!A12), 0)</f>
        <v>0</v>
      </c>
      <c r="D148" s="65">
        <f>IF((ISNUMBER(SEARCH("Wurf",Armeebogen!D13))), (Armeebogen!A13), 0)</f>
        <v>0</v>
      </c>
      <c r="E148" s="65">
        <f>IF((ISNUMBER(SEARCH("Peitsche",Armeebogen!D13))), (Armeebogen!A13), 0)</f>
        <v>0</v>
      </c>
    </row>
    <row r="149" ht="15.75" customHeight="1">
      <c r="B149" s="52">
        <f>IF((ISNUMBER(SEARCH("Bogen",Armeebogen!D13))), (Armeebogen!A13), 0)</f>
        <v>0</v>
      </c>
      <c r="C149" s="52">
        <f>IF((ISNUMBER(SEARCH("Armbrust",Armeebogen!D13))), (Armeebogen!A13), 0)</f>
        <v>0</v>
      </c>
      <c r="D149" s="65">
        <f>IF((ISNUMBER(SEARCH("Wurf",Armeebogen!D14))), (Armeebogen!A14), 0)</f>
        <v>0</v>
      </c>
      <c r="E149" s="65">
        <f>IF((ISNUMBER(SEARCH("Peitsche",Armeebogen!D14))), (Armeebogen!A14), 0)</f>
        <v>0</v>
      </c>
    </row>
    <row r="150" ht="15.75" customHeight="1">
      <c r="B150" s="52">
        <f>IF((ISNUMBER(SEARCH("Bogen",Armeebogen!D14))), (Armeebogen!A14), 0)</f>
        <v>0</v>
      </c>
      <c r="C150" s="52">
        <f>IF((ISNUMBER(SEARCH("Armbrust",Armeebogen!D14))), (Armeebogen!A14), 0)</f>
        <v>0</v>
      </c>
      <c r="D150" s="65">
        <f>IF((ISNUMBER(SEARCH("Wurf",Armeebogen!D15))), (Armeebogen!A15), 0)</f>
        <v>0</v>
      </c>
      <c r="E150" s="65">
        <f>IF((ISNUMBER(SEARCH("Peitsche",Armeebogen!D15))), (Armeebogen!A15), 0)</f>
        <v>0</v>
      </c>
    </row>
    <row r="151" ht="15.75" customHeight="1">
      <c r="B151" s="52">
        <f>IF((ISNUMBER(SEARCH("Bogen",Armeebogen!D15))), (Armeebogen!A15), 0)</f>
        <v>0</v>
      </c>
      <c r="C151" s="52">
        <f>IF((ISNUMBER(SEARCH("Armbrust",Armeebogen!D15))), (Armeebogen!A15), 0)</f>
        <v>0</v>
      </c>
      <c r="D151" s="65">
        <f>IF((ISNUMBER(SEARCH("Wurf",Armeebogen!D16))), (Armeebogen!A16), 0)</f>
        <v>0</v>
      </c>
      <c r="E151" s="65">
        <f>IF((ISNUMBER(SEARCH("Peitsche",Armeebogen!D16))), (Armeebogen!A16), 0)</f>
        <v>0</v>
      </c>
    </row>
    <row r="152" ht="15.75" customHeight="1">
      <c r="B152" s="52">
        <f>IF((ISNUMBER(SEARCH("Bogen",Armeebogen!D16))), (Armeebogen!A16), 0)</f>
        <v>0</v>
      </c>
      <c r="C152" s="52">
        <f>IF((ISNUMBER(SEARCH("Armbrust",Armeebogen!D16))), (Armeebogen!A16), 0)</f>
        <v>0</v>
      </c>
      <c r="D152" s="65">
        <f>IF((ISNUMBER(SEARCH("Wurf",Armeebogen!D17))), (Armeebogen!A17), 0)</f>
        <v>0</v>
      </c>
      <c r="E152" s="65">
        <f>IF((ISNUMBER(SEARCH("Peitsche",Armeebogen!D17))), (Armeebogen!A17), 0)</f>
        <v>0</v>
      </c>
    </row>
    <row r="153" ht="15.75" customHeight="1">
      <c r="B153" s="52">
        <f>IF((ISNUMBER(SEARCH("Bogen",Armeebogen!D17))), (Armeebogen!A17), 0)</f>
        <v>0</v>
      </c>
      <c r="C153" s="52">
        <f>IF((ISNUMBER(SEARCH("Armbrust",Armeebogen!D17))), (Armeebogen!A17), 0)</f>
        <v>0</v>
      </c>
      <c r="D153" s="65">
        <f>IF((ISNUMBER(SEARCH("Wurf",Armeebogen!D18))), (Armeebogen!A18), 0)</f>
        <v>0</v>
      </c>
      <c r="E153" s="65">
        <f>IF((ISNUMBER(SEARCH("Peitsche",Armeebogen!D18))), (Armeebogen!A18), 0)</f>
        <v>0</v>
      </c>
    </row>
    <row r="154" ht="15.75" customHeight="1">
      <c r="B154" s="52">
        <f>IF((ISNUMBER(SEARCH("Bogen",Armeebogen!D18))), (Armeebogen!A18), 0)</f>
        <v>0</v>
      </c>
      <c r="C154" s="52">
        <f>IF((ISNUMBER(SEARCH("Armbrust",Armeebogen!D18))), (Armeebogen!A18), 0)</f>
        <v>0</v>
      </c>
      <c r="D154" s="65">
        <f>IF((ISNUMBER(SEARCH("Wurf",Armeebogen!D19))), (Armeebogen!A19), 0)</f>
        <v>0</v>
      </c>
      <c r="E154" s="65">
        <f>IF((ISNUMBER(SEARCH("Peitsche",Armeebogen!D19))), (Armeebogen!A19), 0)</f>
        <v>0</v>
      </c>
    </row>
    <row r="155" ht="15.75" customHeight="1">
      <c r="B155" s="52">
        <f>IF((ISNUMBER(SEARCH("Bogen",Armeebogen!D19))), (Armeebogen!A19), 0)</f>
        <v>0</v>
      </c>
      <c r="C155" s="52">
        <f>IF((ISNUMBER(SEARCH("Armbrust",Armeebogen!D19))), (Armeebogen!A19), 0)</f>
        <v>0</v>
      </c>
      <c r="D155" s="65">
        <f>IF((ISNUMBER(SEARCH("Wurf",Armeebogen!D20))), (Armeebogen!A20), 0)</f>
        <v>0</v>
      </c>
      <c r="E155" s="65">
        <f>IF((ISNUMBER(SEARCH("Peitsche",Armeebogen!D20))), (Armeebogen!A20), 0)</f>
        <v>0</v>
      </c>
    </row>
    <row r="156" ht="15.75" customHeight="1">
      <c r="B156" s="52">
        <f>IF((ISNUMBER(SEARCH("Bogen",Armeebogen!D20))), (Armeebogen!A20), 0)</f>
        <v>0</v>
      </c>
      <c r="C156" s="52">
        <f>IF((ISNUMBER(SEARCH("Armbrust",Armeebogen!D20))), (Armeebogen!A20), 0)</f>
        <v>0</v>
      </c>
      <c r="D156" s="65">
        <f>IF((ISNUMBER(SEARCH("Wurf",Armeebogen!D21))), (Armeebogen!A21), 0)</f>
        <v>0</v>
      </c>
      <c r="E156" s="65">
        <f>IF((ISNUMBER(SEARCH("Peitsche",Armeebogen!D21))), (Armeebogen!A21), 0)</f>
        <v>0</v>
      </c>
    </row>
    <row r="157" ht="15.75" customHeight="1">
      <c r="B157" s="52">
        <f>IF((ISNUMBER(SEARCH("Bogen",Armeebogen!D21))), (Armeebogen!A21), 0)</f>
        <v>0</v>
      </c>
      <c r="C157" s="52">
        <f>IF((ISNUMBER(SEARCH("Armbrust",Armeebogen!D21))), (Armeebogen!A21), 0)</f>
        <v>0</v>
      </c>
      <c r="D157" s="65">
        <f>IF((ISNUMBER(SEARCH("Wurf",Armeebogen!D22))), (Armeebogen!A22), 0)</f>
        <v>0</v>
      </c>
      <c r="E157" s="65">
        <f>IF((ISNUMBER(SEARCH("Peitsche",Armeebogen!D22))), (Armeebogen!A22), 0)</f>
        <v>0</v>
      </c>
    </row>
    <row r="158" ht="15.75" customHeight="1">
      <c r="B158" s="52">
        <f>IF((ISNUMBER(SEARCH("Bogen",Armeebogen!D22))), (Armeebogen!A22), 0)</f>
        <v>0</v>
      </c>
      <c r="C158" s="52">
        <f>IF((ISNUMBER(SEARCH("Armbrust",Armeebogen!D22))), (Armeebogen!A22), 0)</f>
        <v>0</v>
      </c>
      <c r="D158" s="65">
        <f>IF((ISNUMBER(SEARCH("Wurf",Armeebogen!D23))), (Armeebogen!A23), 0)</f>
        <v>0</v>
      </c>
      <c r="E158" s="65">
        <f>IF((ISNUMBER(SEARCH("Peitsche",Armeebogen!D23))), (Armeebogen!A23), 0)</f>
        <v>0</v>
      </c>
    </row>
    <row r="159" ht="15.75" customHeight="1">
      <c r="B159" s="52">
        <f>IF((ISNUMBER(SEARCH("Bogen",Armeebogen!D23))), (Armeebogen!A23), 0)</f>
        <v>0</v>
      </c>
      <c r="C159" s="52">
        <f>IF((ISNUMBER(SEARCH("Armbrust",Armeebogen!D23))), (Armeebogen!A23), 0)</f>
        <v>0</v>
      </c>
      <c r="D159" s="65">
        <f>IF((ISNUMBER(SEARCH("Wurf",Armeebogen!D24))), (Armeebogen!A24), 0)</f>
        <v>0</v>
      </c>
      <c r="E159" s="65">
        <f>IF((ISNUMBER(SEARCH("Peitsche",Armeebogen!D24))), (Armeebogen!A24), 0)</f>
        <v>0</v>
      </c>
    </row>
    <row r="160" ht="15.75" customHeight="1">
      <c r="B160" s="52">
        <f>IF((ISNUMBER(SEARCH("Bogen",Armeebogen!D24))), (Armeebogen!A24), 0)</f>
        <v>0</v>
      </c>
      <c r="C160" s="52">
        <f>IF((ISNUMBER(SEARCH("Armbrust",Armeebogen!D24))), (Armeebogen!A24), 0)</f>
        <v>0</v>
      </c>
      <c r="D160" s="65">
        <f>IF((ISNUMBER(SEARCH("Wurf",Armeebogen!D25))), (Armeebogen!A25), 0)</f>
        <v>0</v>
      </c>
      <c r="E160" s="65">
        <f>IF((ISNUMBER(SEARCH("Peitsche",Armeebogen!D25))), (Armeebogen!A25), 0)</f>
        <v>0</v>
      </c>
    </row>
    <row r="161" ht="15.75" customHeight="1">
      <c r="B161" s="52">
        <f>IF((ISNUMBER(SEARCH("Bogen",Armeebogen!D25))), (Armeebogen!A25), 0)</f>
        <v>0</v>
      </c>
      <c r="C161" s="52">
        <f>IF((ISNUMBER(SEARCH("Armbrust",Armeebogen!D25))), (Armeebogen!A25), 0)</f>
        <v>0</v>
      </c>
      <c r="D161" s="65">
        <f>IF((ISNUMBER(SEARCH("Wurf",Armeebogen!D26))), (Armeebogen!A26), 0)</f>
        <v>0</v>
      </c>
      <c r="E161" s="65">
        <f>IF((ISNUMBER(SEARCH("Peitsche",Armeebogen!D26))), (Armeebogen!A26), 0)</f>
        <v>0</v>
      </c>
    </row>
    <row r="162" ht="15.75" customHeight="1">
      <c r="B162" s="52">
        <f>IF((ISNUMBER(SEARCH("Bogen",Armeebogen!D26))), (Armeebogen!A26), 0)</f>
        <v>0</v>
      </c>
      <c r="C162" s="52">
        <f>IF((ISNUMBER(SEARCH("Armbrust",Armeebogen!D26))), (Armeebogen!A26), 0)</f>
        <v>0</v>
      </c>
      <c r="D162" s="65">
        <f>IF((ISNUMBER(SEARCH("Wurf",Armeebogen!D27))), (Armeebogen!A27), 0)</f>
        <v>0</v>
      </c>
      <c r="E162" s="65">
        <f>IF((ISNUMBER(SEARCH("Peitsche",Armeebogen!D27))), (Armeebogen!A27), 0)</f>
        <v>0</v>
      </c>
      <c r="I162" s="49"/>
    </row>
    <row r="163" ht="15.75" customHeight="1">
      <c r="B163" s="52">
        <f>IF((ISNUMBER(SEARCH("Bogen",Armeebogen!D27))), (Armeebogen!A27), 0)</f>
        <v>0</v>
      </c>
      <c r="C163" s="52">
        <f>IF((ISNUMBER(SEARCH("Armbrust",Armeebogen!D27))), (Armeebogen!A27), 0)</f>
        <v>0</v>
      </c>
      <c r="D163" s="65">
        <f>IF((ISNUMBER(SEARCH("Wurf",Armeebogen!D28))), (Armeebogen!A28), 0)</f>
        <v>0</v>
      </c>
      <c r="E163" s="65">
        <f>IF((ISNUMBER(SEARCH("Peitsche",Armeebogen!D28))), (Armeebogen!A28), 0)</f>
        <v>0</v>
      </c>
    </row>
    <row r="164" ht="15.75" customHeight="1">
      <c r="B164" s="52">
        <f>IF((ISNUMBER(SEARCH("Bogen",Armeebogen!D28))), (Armeebogen!A28), 0)</f>
        <v>0</v>
      </c>
      <c r="C164" s="52">
        <f>IF((ISNUMBER(SEARCH("Armbrust",Armeebogen!D28))), (Armeebogen!A28), 0)</f>
        <v>0</v>
      </c>
      <c r="D164" s="65">
        <f>IF((ISNUMBER(SEARCH("Wurf",Armeebogen!D29))), (Armeebogen!A29), 0)</f>
        <v>0</v>
      </c>
      <c r="E164" s="65">
        <f>IF((ISNUMBER(SEARCH("Peitsche",Armeebogen!D29))), (Armeebogen!A29), 0)</f>
        <v>0</v>
      </c>
    </row>
    <row r="165" ht="15.75" customHeight="1">
      <c r="B165" s="52">
        <f>IF((ISNUMBER(SEARCH("Bogen",Armeebogen!D29))), (Armeebogen!A29), 0)</f>
        <v>0</v>
      </c>
      <c r="C165" s="52">
        <f>IF((ISNUMBER(SEARCH("Armbrust",Armeebogen!D29))), (Armeebogen!A29), 0)</f>
        <v>0</v>
      </c>
      <c r="D165" s="65">
        <f>IF((ISNUMBER(SEARCH("Wurf",Armeebogen!D30))), (Armeebogen!A30), 0)</f>
        <v>0</v>
      </c>
      <c r="E165" s="65">
        <f>IF((ISNUMBER(SEARCH("Peitsche",Armeebogen!D30))), (Armeebogen!A30), 0)</f>
        <v>0</v>
      </c>
    </row>
    <row r="166" ht="15.75" customHeight="1">
      <c r="B166" s="52">
        <f>IF((ISNUMBER(SEARCH("Bogen",Armeebogen!D30))), (Armeebogen!A30), 0)</f>
        <v>0</v>
      </c>
      <c r="C166" s="52">
        <f>IF((ISNUMBER(SEARCH("Armbrust",Armeebogen!D30))), (Armeebogen!A30), 0)</f>
        <v>0</v>
      </c>
      <c r="D166" s="65">
        <f>IF((ISNUMBER(SEARCH("Wurf",Armeebogen!D31))), (Armeebogen!A31), 0)</f>
        <v>0</v>
      </c>
      <c r="E166" s="65">
        <f>IF((ISNUMBER(SEARCH("Peitsche",Armeebogen!D31))), (Armeebogen!A31), 0)</f>
        <v>0</v>
      </c>
    </row>
    <row r="167" ht="15.75" customHeight="1">
      <c r="B167" s="52">
        <f>IF((ISNUMBER(SEARCH("Bogen",Armeebogen!D31))), (Armeebogen!A31), 0)</f>
        <v>0</v>
      </c>
      <c r="C167" s="52">
        <f>IF((ISNUMBER(SEARCH("Armbrust",Armeebogen!D31))), (Armeebogen!A31), 0)</f>
        <v>0</v>
      </c>
      <c r="D167" s="65">
        <f>IF((ISNUMBER(SEARCH("Wurf",Armeebogen!D32))), (Armeebogen!A32), 0)</f>
        <v>0</v>
      </c>
      <c r="E167" s="65">
        <f>IF((ISNUMBER(SEARCH("Peitsche",Armeebogen!D32))), (Armeebogen!A32), 0)</f>
        <v>0</v>
      </c>
    </row>
    <row r="168" ht="15.75" customHeight="1">
      <c r="B168" s="52">
        <f>IF((ISNUMBER(SEARCH("Bogen",Armeebogen!D32))), (Armeebogen!A32), 0)</f>
        <v>0</v>
      </c>
      <c r="C168" s="52">
        <f>IF((ISNUMBER(SEARCH("Armbrust",Armeebogen!D32))), (Armeebogen!A32), 0)</f>
        <v>0</v>
      </c>
      <c r="D168" s="65">
        <f>IF((ISNUMBER(SEARCH("Wurf",Armeebogen!D33))), (Armeebogen!A33), 0)</f>
        <v>0</v>
      </c>
      <c r="E168" s="65">
        <f>IF((ISNUMBER(SEARCH("Peitsche",Armeebogen!D33))), (Armeebogen!A33), 0)</f>
        <v>0</v>
      </c>
    </row>
    <row r="169" ht="15.75" customHeight="1">
      <c r="B169" s="52">
        <f>IF((ISNUMBER(SEARCH("Bogen",Armeebogen!D33))), (Armeebogen!A33), 0)</f>
        <v>0</v>
      </c>
      <c r="C169" s="52">
        <f>IF((ISNUMBER(SEARCH("Armbrust",Armeebogen!D33))), (Armeebogen!A33), 0)</f>
        <v>0</v>
      </c>
      <c r="D169" s="65">
        <f>IF((ISNUMBER(SEARCH("Wurf",Armeebogen!D34))), (Armeebogen!A34), 0)</f>
        <v>0</v>
      </c>
      <c r="E169" s="65">
        <f>IF((ISNUMBER(SEARCH("Peitsche",Armeebogen!D34))), (Armeebogen!A34), 0)</f>
        <v>0</v>
      </c>
    </row>
    <row r="170" ht="15.75" customHeight="1">
      <c r="B170" s="52">
        <f>IF((ISNUMBER(SEARCH("Bogen",Armeebogen!D34))), (Armeebogen!A34), 0)</f>
        <v>0</v>
      </c>
      <c r="C170" s="52">
        <f>IF((ISNUMBER(SEARCH("Armbrust",Armeebogen!D34))), (Armeebogen!A34), 0)</f>
        <v>0</v>
      </c>
      <c r="D170" s="65">
        <f>IF((ISNUMBER(SEARCH("Wurf",Armeebogen!D35))), (Armeebogen!A35), 0)</f>
        <v>0</v>
      </c>
      <c r="E170" s="65">
        <f>IF((ISNUMBER(SEARCH("Peitsche",Armeebogen!D35))), (Armeebogen!A35), 0)</f>
        <v>0</v>
      </c>
    </row>
    <row r="171" ht="15.75" customHeight="1">
      <c r="B171" s="52">
        <f>IF((ISNUMBER(SEARCH("Bogen",Armeebogen!D35))), (Armeebogen!A35), 0)</f>
        <v>0</v>
      </c>
      <c r="C171" s="52">
        <f>IF((ISNUMBER(SEARCH("Armbrust",Armeebogen!D35))), (Armeebogen!A35), 0)</f>
        <v>0</v>
      </c>
      <c r="D171" s="65">
        <f>IF((ISNUMBER(SEARCH("Wurf",Armeebogen!D36))), (Armeebogen!A36), 0)</f>
        <v>0</v>
      </c>
      <c r="E171" s="65">
        <f>IF((ISNUMBER(SEARCH("Peitsche",Armeebogen!D36))), (Armeebogen!A36), 0)</f>
        <v>0</v>
      </c>
    </row>
    <row r="172" ht="15.75" customHeight="1">
      <c r="B172" s="52">
        <f>IF((ISNUMBER(SEARCH("Bogen",Armeebogen!D36))), (Armeebogen!A36), 0)</f>
        <v>0</v>
      </c>
      <c r="C172" s="52">
        <f>IF((ISNUMBER(SEARCH("Armbrust",Armeebogen!D36))), (Armeebogen!A36), 0)</f>
        <v>0</v>
      </c>
      <c r="D172" s="65">
        <f>IF((ISNUMBER(SEARCH("Wurf",Armeebogen!D37))), (Armeebogen!A37), 0)</f>
        <v>0</v>
      </c>
      <c r="E172" s="65">
        <f>IF((ISNUMBER(SEARCH("Peitsche",Armeebogen!D37))), (Armeebogen!A37), 0)</f>
        <v>0</v>
      </c>
    </row>
    <row r="173" ht="15.75" customHeight="1">
      <c r="B173" s="52">
        <f>IF((ISNUMBER(SEARCH("Bogen",Armeebogen!D37))), (Armeebogen!A37), 0)</f>
        <v>0</v>
      </c>
      <c r="C173" s="52">
        <f>IF((ISNUMBER(SEARCH("Armbrust",Armeebogen!D37))), (Armeebogen!A37), 0)</f>
        <v>0</v>
      </c>
      <c r="D173" s="65">
        <f>IF((ISNUMBER(SEARCH("Wurf",Armeebogen!D38))), (Armeebogen!A38), 0)</f>
        <v>0</v>
      </c>
      <c r="E173" s="65">
        <f>IF((ISNUMBER(SEARCH("Peitsche",Armeebogen!D38))), (Armeebogen!A38), 0)</f>
        <v>0</v>
      </c>
    </row>
    <row r="174" ht="15.75" customHeight="1">
      <c r="B174" s="52">
        <f>IF((ISNUMBER(SEARCH("Bogen",Armeebogen!D38))), (Armeebogen!A38), 0)</f>
        <v>0</v>
      </c>
      <c r="C174" s="52">
        <f>IF((ISNUMBER(SEARCH("Armbrust",Armeebogen!D38))), (Armeebogen!A38), 0)</f>
        <v>0</v>
      </c>
      <c r="D174" s="65">
        <f>IF((ISNUMBER(SEARCH("Wurf",Armeebogen!D39))), (Armeebogen!A39), 0)</f>
        <v>0</v>
      </c>
      <c r="E174" s="65">
        <f>IF((ISNUMBER(SEARCH("Peitsche",Armeebogen!D39))), (Armeebogen!A39), 0)</f>
        <v>0</v>
      </c>
    </row>
    <row r="175" ht="15.75" customHeight="1">
      <c r="B175" s="52">
        <f>IF((ISNUMBER(SEARCH("Bogen",Armeebogen!D39))), (Armeebogen!A39), 0)</f>
        <v>0</v>
      </c>
      <c r="C175" s="52">
        <f>IF((ISNUMBER(SEARCH("Armbrust",Armeebogen!D49))), (Armeebogen!A49), 0)</f>
        <v>0</v>
      </c>
      <c r="D175" s="65">
        <f>IF((ISNUMBER(SEARCH("Wurf",Armeebogen!D40))), (Armeebogen!A40), 0)</f>
        <v>0</v>
      </c>
      <c r="E175" s="65">
        <f>IF((ISNUMBER(SEARCH("Peitsche",Armeebogen!D40))), (Armeebogen!A40), 0)</f>
        <v>0</v>
      </c>
    </row>
    <row r="176" ht="15.75" customHeight="1">
      <c r="B176" s="52">
        <f>IF((ISNUMBER(SEARCH("Bogen",Armeebogen!D40))), (Armeebogen!A40), 0)</f>
        <v>0</v>
      </c>
      <c r="C176" s="52">
        <f>IF((ISNUMBER(SEARCH("Armbrust",Armeebogen!D40))), (Armeebogen!A40), 0)</f>
        <v>0</v>
      </c>
      <c r="D176" s="65">
        <f>IF((ISNUMBER(SEARCH("Wurf",Armeebogen!D41))), (Armeebogen!A41), 0)</f>
        <v>0</v>
      </c>
      <c r="E176" s="65">
        <f>IF((ISNUMBER(SEARCH("Peitsche",Armeebogen!D41))), (Armeebogen!A41), 0)</f>
        <v>0</v>
      </c>
    </row>
    <row r="177" ht="15.75" customHeight="1">
      <c r="B177" s="52">
        <f>IF((ISNUMBER(SEARCH("Bogen",Armeebogen!D41))), (Armeebogen!A41), 0)</f>
        <v>0</v>
      </c>
      <c r="C177" s="52">
        <f>IF((ISNUMBER(SEARCH("Armbrust",Armeebogen!D41))), (Armeebogen!A41), 0)</f>
        <v>0</v>
      </c>
      <c r="D177" s="65">
        <f>IF((ISNUMBER(SEARCH("Wurf",Armeebogen!D42))), (Armeebogen!A42), 0)</f>
        <v>0</v>
      </c>
      <c r="E177" s="65">
        <f>IF((ISNUMBER(SEARCH("Peitsche",Armeebogen!D42))), (Armeebogen!A42), 0)</f>
        <v>0</v>
      </c>
    </row>
    <row r="178" ht="15.75" customHeight="1">
      <c r="B178" s="52">
        <f>IF((ISNUMBER(SEARCH("Bogen",Armeebogen!D42))), (Armeebogen!A42), 0)</f>
        <v>0</v>
      </c>
      <c r="C178" s="52">
        <f>IF((ISNUMBER(SEARCH("Armbrust",Armeebogen!D42))), (Armeebogen!A42), 0)</f>
        <v>0</v>
      </c>
      <c r="D178" s="65">
        <f>IF((ISNUMBER(SEARCH("Wurf",Armeebogen!D43))), (Armeebogen!A43), 0)</f>
        <v>0</v>
      </c>
      <c r="E178" s="65">
        <f>IF((ISNUMBER(SEARCH("Peitsche",Armeebogen!D43))), (Armeebogen!A43), 0)</f>
        <v>0</v>
      </c>
    </row>
    <row r="179" ht="15.75" customHeight="1">
      <c r="B179" s="52">
        <f>IF((ISNUMBER(SEARCH("Bogen",Armeebogen!D43))), (Armeebogen!A43), 0)</f>
        <v>0</v>
      </c>
      <c r="C179" s="52">
        <f>IF((ISNUMBER(SEARCH("Armbrust",Armeebogen!D43))), (Armeebogen!A43), 0)</f>
        <v>0</v>
      </c>
      <c r="D179" s="65">
        <f>IF((ISNUMBER(SEARCH("Wurf",Armeebogen!D44))), (Armeebogen!A44), 0)</f>
        <v>0</v>
      </c>
      <c r="E179" s="65">
        <f>IF((ISNUMBER(SEARCH("Peitsche",Armeebogen!D44))), (Armeebogen!A44), 0)</f>
        <v>0</v>
      </c>
    </row>
    <row r="180" ht="15.75" customHeight="1">
      <c r="B180" s="52">
        <f>IF((ISNUMBER(SEARCH("Bogen",Armeebogen!D44))), (Armeebogen!A44), 0)</f>
        <v>0</v>
      </c>
      <c r="C180" s="52">
        <f>IF((ISNUMBER(SEARCH("Armbrust",Armeebogen!D44))), (Armeebogen!A44), 0)</f>
        <v>0</v>
      </c>
      <c r="D180" s="65">
        <f>IF((ISNUMBER(SEARCH("Wurf",Armeebogen!D45))), (Armeebogen!A45), 0)</f>
        <v>0</v>
      </c>
      <c r="E180" s="65">
        <f>IF((ISNUMBER(SEARCH("Peitsche",Armeebogen!D45))), (Armeebogen!A45), 0)</f>
        <v>0</v>
      </c>
    </row>
    <row r="181" ht="15.75" customHeight="1">
      <c r="B181" s="52">
        <f>IF((ISNUMBER(SEARCH("Bogen",Armeebogen!D45))), (Armeebogen!A45), 0)</f>
        <v>0</v>
      </c>
      <c r="C181" s="52">
        <f>IF((ISNUMBER(SEARCH("Armbrust",Armeebogen!D45))), (Armeebogen!A45), 0)</f>
        <v>0</v>
      </c>
      <c r="D181" s="65">
        <f>IF((ISNUMBER(SEARCH("Wurf",Armeebogen!D46))), (Armeebogen!A46), 0)</f>
        <v>0</v>
      </c>
      <c r="E181" s="65">
        <f>IF((ISNUMBER(SEARCH("Peitsche",Armeebogen!D46))), (Armeebogen!A46), 0)</f>
        <v>0</v>
      </c>
    </row>
    <row r="182" ht="15.75" customHeight="1">
      <c r="B182" s="52">
        <f>IF((ISNUMBER(SEARCH("Bogen",Armeebogen!D46))), (Armeebogen!A46), 0)</f>
        <v>0</v>
      </c>
      <c r="C182" s="52">
        <f>IF((ISNUMBER(SEARCH("Armbrust",Armeebogen!D46))), (Armeebogen!A46), 0)</f>
        <v>0</v>
      </c>
      <c r="D182" s="65">
        <f>IF((ISNUMBER(SEARCH("Wurf",Armeebogen!D47))), (Armeebogen!A47), 0)</f>
        <v>0</v>
      </c>
      <c r="E182" s="65">
        <f>IF((ISNUMBER(SEARCH("Peitsche",Armeebogen!D47))), (Armeebogen!A47), 0)</f>
        <v>0</v>
      </c>
    </row>
    <row r="183" ht="15.75" customHeight="1">
      <c r="B183" s="52">
        <f>IF((ISNUMBER(SEARCH("Bogen",Armeebogen!D47))), (Armeebogen!A47), 0)</f>
        <v>0</v>
      </c>
      <c r="C183" s="52">
        <f>IF((ISNUMBER(SEARCH("Armbrust",Armeebogen!D47))), (Armeebogen!A47), 0)</f>
        <v>0</v>
      </c>
      <c r="D183" s="65">
        <f>IF((ISNUMBER(SEARCH("Wurf",Armeebogen!D48))), (Armeebogen!A48), 0)</f>
        <v>0</v>
      </c>
      <c r="E183" s="65">
        <f>IF((ISNUMBER(SEARCH("Peitsche",Armeebogen!D48))), (Armeebogen!A48), 0)</f>
        <v>0</v>
      </c>
    </row>
    <row r="184" ht="15.75" customHeight="1">
      <c r="B184" s="52">
        <f>IF((ISNUMBER(SEARCH("Bogen",Armeebogen!D48))), (Armeebogen!A48), 0)</f>
        <v>0</v>
      </c>
      <c r="C184" s="52">
        <f>IF((ISNUMBER(SEARCH("Armbrust",Armeebogen!D48))), (Armeebogen!A48), 0)</f>
        <v>0</v>
      </c>
      <c r="D184" s="65">
        <f>IF((ISNUMBER(SEARCH("Wurf",Armeebogen!D49))), (Armeebogen!A49), 0)</f>
        <v>0</v>
      </c>
      <c r="E184" s="65">
        <f>IF((ISNUMBER(SEARCH("Peitsche",Armeebogen!D49))), (Armeebogen!A49), 0)</f>
        <v>0</v>
      </c>
    </row>
    <row r="185" ht="15.75" customHeight="1">
      <c r="B185" s="52">
        <f>IF((ISNUMBER(SEARCH("Bogen",Armeebogen!D49))), (Armeebogen!A49), 0)</f>
        <v>0</v>
      </c>
      <c r="C185" s="52">
        <f>IF((ISNUMBER(SEARCH("Armbrust",Armeebogen!D49))), (Armeebogen!A49), 0)</f>
        <v>0</v>
      </c>
      <c r="D185" s="65">
        <f>IF((ISNUMBER(SEARCH("Wurf",Armeebogen!D50))), (Armeebogen!A50), 0)</f>
        <v>0</v>
      </c>
      <c r="E185" s="66">
        <f>IF((ISNUMBER(SEARCH("Peitsche",Armeebogen!D50))), (Armeebogen!A50), 0)</f>
        <v>0</v>
      </c>
    </row>
    <row r="186" ht="15.75" customHeight="1">
      <c r="A186" s="67"/>
      <c r="B186" s="68">
        <f t="shared" ref="B186:E186" si="24">SUM(B147:B185)</f>
        <v>0</v>
      </c>
      <c r="C186" s="68">
        <f t="shared" si="24"/>
        <v>0</v>
      </c>
      <c r="D186" s="68">
        <f t="shared" si="24"/>
        <v>0</v>
      </c>
      <c r="E186" s="68">
        <f t="shared" si="24"/>
        <v>0</v>
      </c>
    </row>
    <row r="187" ht="15.75" customHeight="1">
      <c r="A187" s="49" t="s">
        <v>82</v>
      </c>
      <c r="B187" s="45">
        <f>SUM(B186:C186)+P143+Q143+R143+S143+T143+W143+X142</f>
        <v>0</v>
      </c>
      <c r="D187" s="62">
        <f>SUM(D186:E186)</f>
        <v>0</v>
      </c>
    </row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P101:T101"/>
    <mergeCell ref="F102:G102"/>
    <mergeCell ref="H102:K102"/>
    <mergeCell ref="B146:C146"/>
    <mergeCell ref="D146:E146"/>
    <mergeCell ref="B187:C187"/>
    <mergeCell ref="D187:E187"/>
    <mergeCell ref="Y2:Z2"/>
    <mergeCell ref="AJ2:AK2"/>
    <mergeCell ref="AL2:AM2"/>
    <mergeCell ref="Y58:Z58"/>
    <mergeCell ref="AJ58:AK58"/>
    <mergeCell ref="AL58:AM58"/>
    <mergeCell ref="W101:X101"/>
  </mergeCells>
  <printOptions/>
  <pageMargins bottom="0.787401575" footer="0.0" header="0.0" left="0.7" right="0.7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10.71"/>
    <col customWidth="1" min="4" max="4" width="11.86"/>
    <col customWidth="1" min="5" max="6" width="10.71"/>
    <col customWidth="1" min="7" max="7" width="19.57"/>
    <col customWidth="1" min="8" max="8" width="3.0"/>
    <col customWidth="1" min="9" max="9" width="12.14"/>
    <col customWidth="1" min="10" max="10" width="11.86"/>
    <col customWidth="1" min="11" max="11" width="11.29"/>
    <col customWidth="1" min="12" max="12" width="13.14"/>
    <col customWidth="1" min="13" max="26" width="10.71"/>
  </cols>
  <sheetData>
    <row r="1">
      <c r="I1" s="69"/>
      <c r="K1" s="49" t="s">
        <v>110</v>
      </c>
      <c r="L1" s="49" t="s">
        <v>111</v>
      </c>
      <c r="M1" s="49" t="s">
        <v>112</v>
      </c>
      <c r="N1" s="49" t="s">
        <v>113</v>
      </c>
      <c r="O1" s="49" t="s">
        <v>114</v>
      </c>
      <c r="P1" s="49" t="s">
        <v>115</v>
      </c>
      <c r="Q1" s="49" t="s">
        <v>116</v>
      </c>
      <c r="R1" s="49" t="s">
        <v>117</v>
      </c>
      <c r="S1" s="49" t="s">
        <v>118</v>
      </c>
      <c r="T1" s="49" t="s">
        <v>119</v>
      </c>
    </row>
    <row r="2">
      <c r="C2" s="49" t="s">
        <v>120</v>
      </c>
      <c r="E2" s="49" t="s">
        <v>121</v>
      </c>
      <c r="F2" s="49" t="b">
        <f t="shared" ref="F2:F10" si="1">IF(I2&lt;=I14, TRUE,FALSE)</f>
        <v>1</v>
      </c>
      <c r="G2" s="70" t="s">
        <v>122</v>
      </c>
      <c r="H2" s="71">
        <v>1.0</v>
      </c>
      <c r="I2" s="72">
        <f>SUM(K2:K30)-1</f>
        <v>-1</v>
      </c>
      <c r="K2" s="49">
        <f>IF((Armeebogen!F11 =1), (Armeebogen!A11), 0)</f>
        <v>0</v>
      </c>
      <c r="L2" s="49">
        <f>IF((Armeebogen!F11 =2), (Armeebogen!A11), 0)</f>
        <v>0</v>
      </c>
      <c r="M2" s="49">
        <f>IF((Armeebogen!F11 =3), (Armeebogen!A11), 0)</f>
        <v>0</v>
      </c>
      <c r="N2" s="49">
        <f>IF((Armeebogen!F11 =4), (Armeebogen!A11), 0)</f>
        <v>0</v>
      </c>
      <c r="O2" s="49">
        <f>IF((Armeebogen!F11 =5), (Armeebogen!A11), 0)</f>
        <v>0</v>
      </c>
      <c r="P2" s="49">
        <f>IF((Armeebogen!F11 =6), (Armeebogen!A11), 0)</f>
        <v>0</v>
      </c>
      <c r="Q2" s="49">
        <f>IF((Armeebogen!F11 =7), (Armeebogen!A11), 0)</f>
        <v>0</v>
      </c>
      <c r="R2" s="49">
        <f>IF((Armeebogen!F11 =8), (Armeebogen!A11), 0)</f>
        <v>0</v>
      </c>
      <c r="S2" s="49">
        <f>IF((Armeebogen!F11 =9), (Armeebogen!A11), 0)</f>
        <v>0</v>
      </c>
      <c r="T2" s="49">
        <f>IF((Armeebogen!F11 =10), (Armeebogen!A11), 0)</f>
        <v>0</v>
      </c>
    </row>
    <row r="3">
      <c r="C3" s="49" t="s">
        <v>123</v>
      </c>
      <c r="E3" s="49" t="s">
        <v>124</v>
      </c>
      <c r="F3" s="49" t="b">
        <f t="shared" si="1"/>
        <v>1</v>
      </c>
      <c r="G3" s="70" t="s">
        <v>122</v>
      </c>
      <c r="H3" s="71">
        <v>2.0</v>
      </c>
      <c r="I3" s="72">
        <f>SUM(L2:L30)-1</f>
        <v>-1</v>
      </c>
      <c r="K3" s="49">
        <f>IF((Armeebogen!F12 =1), (Armeebogen!A12), 0)</f>
        <v>0</v>
      </c>
      <c r="L3" s="49">
        <f>IF((Armeebogen!F12 =2), (Armeebogen!A12), 0)</f>
        <v>0</v>
      </c>
      <c r="M3" s="49">
        <f>IF((Armeebogen!F12 =3), (Armeebogen!A12), 0)</f>
        <v>0</v>
      </c>
      <c r="N3" s="49">
        <f>IF((Armeebogen!F12 =4), (Armeebogen!A12), 0)</f>
        <v>0</v>
      </c>
      <c r="O3" s="49">
        <f>IF((Armeebogen!F12 =5), (Armeebogen!A12), 0)</f>
        <v>0</v>
      </c>
      <c r="P3" s="49">
        <f>IF((Armeebogen!F12 =6), (Armeebogen!A12), 0)</f>
        <v>0</v>
      </c>
      <c r="Q3" s="49">
        <f>IF((Armeebogen!F12 =7), (Armeebogen!A12), 0)</f>
        <v>0</v>
      </c>
      <c r="R3" s="49">
        <f>IF((Armeebogen!F12 =8), (Armeebogen!A12), 0)</f>
        <v>0</v>
      </c>
      <c r="S3" s="49">
        <f>IF((Armeebogen!F12 =9), (Armeebogen!A12), 0)</f>
        <v>0</v>
      </c>
      <c r="T3" s="49">
        <f>IF((Armeebogen!F12 =10), (Armeebogen!A12), 0)</f>
        <v>0</v>
      </c>
    </row>
    <row r="4">
      <c r="C4" s="49" t="s">
        <v>125</v>
      </c>
      <c r="E4" s="49" t="s">
        <v>126</v>
      </c>
      <c r="F4" s="49" t="b">
        <f t="shared" si="1"/>
        <v>1</v>
      </c>
      <c r="G4" s="70" t="s">
        <v>122</v>
      </c>
      <c r="H4" s="71">
        <v>3.0</v>
      </c>
      <c r="I4" s="72">
        <f>SUM(M2:M30)-1</f>
        <v>-1</v>
      </c>
      <c r="K4" s="49">
        <f>IF((Armeebogen!F13 =1), (Armeebogen!A13), 0)</f>
        <v>0</v>
      </c>
      <c r="L4" s="49">
        <f>IF((Armeebogen!F13 =2), (Armeebogen!A13), 0)</f>
        <v>0</v>
      </c>
      <c r="M4" s="49">
        <f>IF((Armeebogen!F13 =3), (Armeebogen!A13), 0)</f>
        <v>0</v>
      </c>
      <c r="N4" s="49">
        <f>IF((Armeebogen!F13 =4), (Armeebogen!A13), 0)</f>
        <v>0</v>
      </c>
      <c r="O4" s="49">
        <f>IF((Armeebogen!F13 =5), (Armeebogen!A13), 0)</f>
        <v>0</v>
      </c>
      <c r="P4" s="49">
        <f>IF((Armeebogen!F13 =6), (Armeebogen!A13), 0)</f>
        <v>0</v>
      </c>
      <c r="Q4" s="49">
        <f>IF((Armeebogen!F13 =7), (Armeebogen!A13), 0)</f>
        <v>0</v>
      </c>
      <c r="R4" s="49">
        <f>IF((Armeebogen!F13 =8), (Armeebogen!A13), 0)</f>
        <v>0</v>
      </c>
      <c r="S4" s="49">
        <f>IF((Armeebogen!F13 =9), (Armeebogen!A13), 0)</f>
        <v>0</v>
      </c>
      <c r="T4" s="49">
        <f>IF((Armeebogen!F13 =10), (Armeebogen!A13), 0)</f>
        <v>0</v>
      </c>
    </row>
    <row r="5">
      <c r="C5" s="49" t="s">
        <v>127</v>
      </c>
      <c r="E5" s="49" t="s">
        <v>128</v>
      </c>
      <c r="F5" s="49" t="b">
        <f t="shared" si="1"/>
        <v>1</v>
      </c>
      <c r="G5" s="70" t="s">
        <v>122</v>
      </c>
      <c r="H5" s="71">
        <v>4.0</v>
      </c>
      <c r="I5" s="72">
        <f>SUM(N2:N30)-1</f>
        <v>-1</v>
      </c>
      <c r="K5" s="49">
        <f>IF((Armeebogen!F14 =1), (Armeebogen!A14), 0)</f>
        <v>0</v>
      </c>
      <c r="L5" s="49">
        <f>IF((Armeebogen!F14 =2), (Armeebogen!A14), 0)</f>
        <v>0</v>
      </c>
      <c r="M5" s="49">
        <f>IF((Armeebogen!F14 =3), (Armeebogen!A14), 0)</f>
        <v>0</v>
      </c>
      <c r="N5" s="49">
        <f>IF((Armeebogen!F14 =4), (Armeebogen!A14), 0)</f>
        <v>0</v>
      </c>
      <c r="O5" s="49">
        <f>IF((Armeebogen!F14 =5), (Armeebogen!A14), 0)</f>
        <v>0</v>
      </c>
      <c r="P5" s="49">
        <f>IF((Armeebogen!F14 =6), (Armeebogen!A14), 0)</f>
        <v>0</v>
      </c>
      <c r="Q5" s="49">
        <f>IF((Armeebogen!F14 =7), (Armeebogen!A14), 0)</f>
        <v>0</v>
      </c>
      <c r="R5" s="49">
        <f>IF((Armeebogen!F14 =8), (Armeebogen!A14), 0)</f>
        <v>0</v>
      </c>
      <c r="S5" s="49">
        <f>IF((Armeebogen!F14 =9), (Armeebogen!A14), 0)</f>
        <v>0</v>
      </c>
      <c r="T5" s="49">
        <f>IF((Armeebogen!F14 =10), (Armeebogen!A14), 0)</f>
        <v>0</v>
      </c>
    </row>
    <row r="6">
      <c r="C6" s="49" t="s">
        <v>129</v>
      </c>
      <c r="E6" s="49" t="s">
        <v>130</v>
      </c>
      <c r="F6" s="49" t="b">
        <f t="shared" si="1"/>
        <v>1</v>
      </c>
      <c r="G6" s="70" t="s">
        <v>122</v>
      </c>
      <c r="H6" s="71">
        <v>5.0</v>
      </c>
      <c r="I6" s="72">
        <f>SUM(O2:O30)-1</f>
        <v>-1</v>
      </c>
      <c r="K6" s="49">
        <f>IF((Armeebogen!F15 =1), (Armeebogen!A15), 0)</f>
        <v>0</v>
      </c>
      <c r="L6" s="49">
        <f>IF((Armeebogen!F15 =2), (Armeebogen!A15), 0)</f>
        <v>0</v>
      </c>
      <c r="M6" s="49">
        <f>IF((Armeebogen!F15 =3), (Armeebogen!A15), 0)</f>
        <v>0</v>
      </c>
      <c r="N6" s="49">
        <f>IF((Armeebogen!F15 =4), (Armeebogen!A15), 0)</f>
        <v>0</v>
      </c>
      <c r="O6" s="49">
        <f>IF((Armeebogen!F15 =5), (Armeebogen!A15), 0)</f>
        <v>0</v>
      </c>
      <c r="P6" s="49">
        <f>IF((Armeebogen!F15 =6), (Armeebogen!A15), 0)</f>
        <v>0</v>
      </c>
      <c r="Q6" s="49">
        <f>IF((Armeebogen!F15 =7), (Armeebogen!A15), 0)</f>
        <v>0</v>
      </c>
      <c r="R6" s="49">
        <f>IF((Armeebogen!F15 =8), (Armeebogen!A15), 0)</f>
        <v>0</v>
      </c>
      <c r="S6" s="49">
        <f>IF((Armeebogen!F15 =9), (Armeebogen!A15), 0)</f>
        <v>0</v>
      </c>
      <c r="T6" s="49">
        <f>IF((Armeebogen!F15 =10), (Armeebogen!A15), 0)</f>
        <v>0</v>
      </c>
    </row>
    <row r="7">
      <c r="C7" s="49" t="s">
        <v>131</v>
      </c>
      <c r="E7" s="49" t="s">
        <v>132</v>
      </c>
      <c r="F7" s="49" t="b">
        <f t="shared" si="1"/>
        <v>1</v>
      </c>
      <c r="G7" s="70" t="s">
        <v>122</v>
      </c>
      <c r="H7" s="71">
        <v>6.0</v>
      </c>
      <c r="I7" s="72">
        <f>SUM(P2:P30)-1</f>
        <v>-1</v>
      </c>
      <c r="K7" s="49">
        <f>IF((Armeebogen!F16 =1), (Armeebogen!A16), 0)</f>
        <v>0</v>
      </c>
      <c r="L7" s="49">
        <f>IF((Armeebogen!F16 =2), (Armeebogen!A16), 0)</f>
        <v>0</v>
      </c>
      <c r="M7" s="49">
        <f>IF((Armeebogen!F16 =3), (Armeebogen!A16), 0)</f>
        <v>0</v>
      </c>
      <c r="N7" s="49">
        <f>IF((Armeebogen!F16 =4), (Armeebogen!A16), 0)</f>
        <v>0</v>
      </c>
      <c r="O7" s="49">
        <f>IF((Armeebogen!F16 =5), (Armeebogen!A16), 0)</f>
        <v>0</v>
      </c>
      <c r="P7" s="49">
        <f>IF((Armeebogen!F16 =6), (Armeebogen!A16), 0)</f>
        <v>0</v>
      </c>
      <c r="Q7" s="49">
        <f>IF((Armeebogen!F16 =7), (Armeebogen!A16), 0)</f>
        <v>0</v>
      </c>
      <c r="R7" s="49">
        <f>IF((Armeebogen!F16 =8), (Armeebogen!A16), 0)</f>
        <v>0</v>
      </c>
      <c r="S7" s="49">
        <f>IF((Armeebogen!F16 =9), (Armeebogen!A16), 0)</f>
        <v>0</v>
      </c>
      <c r="T7" s="49">
        <f>IF((Armeebogen!F16 =10), (Armeebogen!A16), 0)</f>
        <v>0</v>
      </c>
    </row>
    <row r="8">
      <c r="C8" s="49" t="s">
        <v>133</v>
      </c>
      <c r="E8" s="49" t="s">
        <v>134</v>
      </c>
      <c r="F8" s="49" t="b">
        <f t="shared" si="1"/>
        <v>1</v>
      </c>
      <c r="G8" s="70" t="s">
        <v>122</v>
      </c>
      <c r="H8" s="71">
        <v>7.0</v>
      </c>
      <c r="I8" s="72">
        <f>SUM(Q2:Q30)-1</f>
        <v>-1</v>
      </c>
      <c r="K8" s="49">
        <f>IF((Armeebogen!F17 =1), (Armeebogen!A17), 0)</f>
        <v>0</v>
      </c>
      <c r="L8" s="49">
        <f>IF((Armeebogen!F17 =2), (Armeebogen!A17), 0)</f>
        <v>0</v>
      </c>
      <c r="M8" s="49">
        <f>IF((Armeebogen!F17 =3), (Armeebogen!A17), 0)</f>
        <v>0</v>
      </c>
      <c r="N8" s="49">
        <f>IF((Armeebogen!F17 =4), (Armeebogen!A17), 0)</f>
        <v>0</v>
      </c>
      <c r="O8" s="49">
        <f>IF((Armeebogen!F17 =5), (Armeebogen!A17), 0)</f>
        <v>0</v>
      </c>
      <c r="P8" s="49">
        <f>IF((Armeebogen!F17 =6), (Armeebogen!A17), 0)</f>
        <v>0</v>
      </c>
      <c r="Q8" s="49">
        <f>IF((Armeebogen!F17 =7), (Armeebogen!A17), 0)</f>
        <v>0</v>
      </c>
      <c r="R8" s="49">
        <f>IF((Armeebogen!F17 =8), (Armeebogen!A17), 0)</f>
        <v>0</v>
      </c>
      <c r="S8" s="49">
        <f>IF((Armeebogen!F17 =9), (Armeebogen!A17), 0)</f>
        <v>0</v>
      </c>
      <c r="T8" s="49">
        <f>IF((Armeebogen!F17 =10), (Armeebogen!A17), 0)</f>
        <v>0</v>
      </c>
    </row>
    <row r="9">
      <c r="E9" s="49" t="s">
        <v>135</v>
      </c>
      <c r="F9" s="49" t="b">
        <f t="shared" si="1"/>
        <v>1</v>
      </c>
      <c r="G9" s="73" t="s">
        <v>122</v>
      </c>
      <c r="H9" s="74">
        <v>8.0</v>
      </c>
      <c r="I9" s="72">
        <f>SUM(R2:R30)-1</f>
        <v>-1</v>
      </c>
      <c r="K9" s="49">
        <f>IF((Armeebogen!F18 =1), (Armeebogen!A18), 0)</f>
        <v>0</v>
      </c>
      <c r="L9" s="49">
        <f>IF((Armeebogen!F18 =2), (Armeebogen!A18), 0)</f>
        <v>0</v>
      </c>
      <c r="M9" s="49">
        <f>IF((Armeebogen!F18 =3), (Armeebogen!A18), 0)</f>
        <v>0</v>
      </c>
      <c r="N9" s="49">
        <f>IF((Armeebogen!F18 =4), (Armeebogen!A18), 0)</f>
        <v>0</v>
      </c>
      <c r="O9" s="49">
        <f>IF((Armeebogen!F18 =5), (Armeebogen!A18), 0)</f>
        <v>0</v>
      </c>
      <c r="P9" s="49">
        <f>IF((Armeebogen!F18 =6), (Armeebogen!A18), 0)</f>
        <v>0</v>
      </c>
      <c r="Q9" s="49">
        <f>IF((Armeebogen!F18 =7), (Armeebogen!A18), 0)</f>
        <v>0</v>
      </c>
      <c r="R9" s="49">
        <f>IF((Armeebogen!F18 =8), (Armeebogen!A18), 0)</f>
        <v>0</v>
      </c>
      <c r="S9" s="49">
        <f>IF((Armeebogen!F18 =9), (Armeebogen!A18), 0)</f>
        <v>0</v>
      </c>
      <c r="T9" s="49">
        <f>IF((Armeebogen!F18 =10), (Armeebogen!A18), 0)</f>
        <v>0</v>
      </c>
    </row>
    <row r="10">
      <c r="E10" s="49" t="s">
        <v>136</v>
      </c>
      <c r="F10" s="49" t="b">
        <f t="shared" si="1"/>
        <v>1</v>
      </c>
      <c r="G10" s="70" t="s">
        <v>122</v>
      </c>
      <c r="H10" s="71">
        <v>9.0</v>
      </c>
      <c r="I10" s="72">
        <f>SUM(S2:S30)-1</f>
        <v>-1</v>
      </c>
      <c r="K10" s="49">
        <f>IF((Armeebogen!F19 =1), (Armeebogen!A19), 0)</f>
        <v>0</v>
      </c>
      <c r="L10" s="49">
        <f>IF((Armeebogen!F19 =2), (Armeebogen!A19), 0)</f>
        <v>0</v>
      </c>
      <c r="M10" s="49">
        <f>IF((Armeebogen!F19 =3), (Armeebogen!A19), 0)</f>
        <v>0</v>
      </c>
      <c r="N10" s="49">
        <f>IF((Armeebogen!F19 =4), (Armeebogen!A19), 0)</f>
        <v>0</v>
      </c>
      <c r="O10" s="49">
        <f>IF((Armeebogen!F19 =5), (Armeebogen!A19), 0)</f>
        <v>0</v>
      </c>
      <c r="P10" s="49">
        <f>IF((Armeebogen!F19 =6), (Armeebogen!A19), 0)</f>
        <v>0</v>
      </c>
      <c r="Q10" s="49">
        <f>IF((Armeebogen!F19 =7), (Armeebogen!A19), 0)</f>
        <v>0</v>
      </c>
      <c r="R10" s="49">
        <f>IF((Armeebogen!F19 =8), (Armeebogen!A19), 0)</f>
        <v>0</v>
      </c>
      <c r="S10" s="49">
        <f>IF((Armeebogen!F19 =9), (Armeebogen!A19), 0)</f>
        <v>0</v>
      </c>
      <c r="T10" s="49">
        <f>IF((Armeebogen!F19 =10), (Armeebogen!A19), 0)</f>
        <v>0</v>
      </c>
    </row>
    <row r="11">
      <c r="E11" s="49" t="s">
        <v>137</v>
      </c>
      <c r="F11" s="2" t="b">
        <f>AND(F2:F10)</f>
        <v>1</v>
      </c>
      <c r="G11" s="70" t="s">
        <v>122</v>
      </c>
      <c r="H11" s="71">
        <v>10.0</v>
      </c>
      <c r="I11" s="72">
        <f>SUM(O7:O35)-1</f>
        <v>-1</v>
      </c>
      <c r="K11" s="49">
        <f>IF((Armeebogen!F20 =1), (Armeebogen!A20), 0)</f>
        <v>0</v>
      </c>
      <c r="L11" s="49">
        <f>IF((Armeebogen!F20 =2), (Armeebogen!A20), 0)</f>
        <v>0</v>
      </c>
      <c r="M11" s="49">
        <f>IF((Armeebogen!F20 =3), (Armeebogen!A20), 0)</f>
        <v>0</v>
      </c>
      <c r="N11" s="49">
        <f>IF((Armeebogen!F20 =4), (Armeebogen!A20), 0)</f>
        <v>0</v>
      </c>
      <c r="O11" s="49">
        <f>IF((Armeebogen!F20 =5), (Armeebogen!A20), 0)</f>
        <v>0</v>
      </c>
      <c r="P11" s="49">
        <f>IF((Armeebogen!F20 =6), (Armeebogen!A20), 0)</f>
        <v>0</v>
      </c>
      <c r="Q11" s="49">
        <f>IF((Armeebogen!F20 =7), (Armeebogen!A20), 0)</f>
        <v>0</v>
      </c>
      <c r="R11" s="49">
        <f>IF((Armeebogen!F20 =8), (Armeebogen!A20), 0)</f>
        <v>0</v>
      </c>
      <c r="S11" s="49">
        <f>IF((Armeebogen!F20 =9), (Armeebogen!A20), 0)</f>
        <v>0</v>
      </c>
      <c r="T11" s="49">
        <f>IF((Armeebogen!F20 =10), (Armeebogen!A20), 0)</f>
        <v>0</v>
      </c>
    </row>
    <row r="12">
      <c r="E12" s="49" t="s">
        <v>138</v>
      </c>
      <c r="F12" s="2"/>
      <c r="K12" s="49">
        <f>IF((Armeebogen!F21 =1), (Armeebogen!A21), 0)</f>
        <v>0</v>
      </c>
      <c r="L12" s="49">
        <f>IF((Armeebogen!F21 =2), (Armeebogen!A21), 0)</f>
        <v>0</v>
      </c>
      <c r="M12" s="49">
        <f>IF((Armeebogen!F21 =3), (Armeebogen!A21), 0)</f>
        <v>0</v>
      </c>
      <c r="N12" s="49">
        <f>IF((Armeebogen!F21 =4), (Armeebogen!A21), 0)</f>
        <v>0</v>
      </c>
      <c r="O12" s="49">
        <f>IF((Armeebogen!F21 =5), (Armeebogen!A21), 0)</f>
        <v>0</v>
      </c>
      <c r="P12" s="49">
        <f>IF((Armeebogen!F21 =6), (Armeebogen!A21), 0)</f>
        <v>0</v>
      </c>
      <c r="Q12" s="49">
        <f>IF((Armeebogen!F21 =7), (Armeebogen!A21), 0)</f>
        <v>0</v>
      </c>
      <c r="R12" s="49">
        <f>IF((Armeebogen!F21 =8), (Armeebogen!A21), 0)</f>
        <v>0</v>
      </c>
      <c r="S12" s="49">
        <f>IF((Armeebogen!F21 =9), (Armeebogen!A21), 0)</f>
        <v>0</v>
      </c>
      <c r="T12" s="49">
        <f>IF((Armeebogen!F21 =10), (Armeebogen!A21), 0)</f>
        <v>0</v>
      </c>
    </row>
    <row r="13">
      <c r="C13" s="49" t="s">
        <v>139</v>
      </c>
      <c r="K13" s="49">
        <f>IF((Armeebogen!F22 =1), (Armeebogen!A22), 0)</f>
        <v>0</v>
      </c>
      <c r="L13" s="49">
        <f>IF((Armeebogen!F22 =2), (Armeebogen!A22), 0)</f>
        <v>0</v>
      </c>
      <c r="M13" s="49">
        <f>IF((Armeebogen!F22 =3), (Armeebogen!A22), 0)</f>
        <v>0</v>
      </c>
      <c r="N13" s="49">
        <f>IF((Armeebogen!F22 =4), (Armeebogen!A22), 0)</f>
        <v>0</v>
      </c>
      <c r="O13" s="49">
        <f>IF((Armeebogen!F22 =5), (Armeebogen!A22), 0)</f>
        <v>0</v>
      </c>
      <c r="P13" s="49">
        <f>IF((Armeebogen!F22 =6), (Armeebogen!A22), 0)</f>
        <v>0</v>
      </c>
      <c r="Q13" s="49">
        <f>IF((Armeebogen!F22 =7), (Armeebogen!A22), 0)</f>
        <v>0</v>
      </c>
      <c r="R13" s="49">
        <f>IF((Armeebogen!F22 =8), (Armeebogen!A22), 0)</f>
        <v>0</v>
      </c>
      <c r="S13" s="49">
        <f>IF((Armeebogen!F22 =9), (Armeebogen!A22), 0)</f>
        <v>0</v>
      </c>
      <c r="T13" s="49">
        <f>IF((Armeebogen!F22 =10), (Armeebogen!A22), 0)</f>
        <v>0</v>
      </c>
    </row>
    <row r="14">
      <c r="C14" s="75" t="s">
        <v>5</v>
      </c>
      <c r="G14" s="70" t="s">
        <v>140</v>
      </c>
      <c r="H14" s="76">
        <v>1.0</v>
      </c>
      <c r="I14" s="72">
        <f>LARGE(K74:K102,1)</f>
        <v>0</v>
      </c>
      <c r="K14" s="49">
        <f>IF((Armeebogen!F23 =1), (Armeebogen!A23), 0)</f>
        <v>0</v>
      </c>
      <c r="L14" s="49">
        <f>IF((Armeebogen!F23 =2), (Armeebogen!A23), 0)</f>
        <v>0</v>
      </c>
      <c r="M14" s="49">
        <f>IF((Armeebogen!F23 =3), (Armeebogen!A23), 0)</f>
        <v>0</v>
      </c>
      <c r="N14" s="49">
        <f>IF((Armeebogen!F23 =4), (Armeebogen!A23), 0)</f>
        <v>0</v>
      </c>
      <c r="O14" s="49">
        <f>IF((Armeebogen!F23 =5), (Armeebogen!A23), 0)</f>
        <v>0</v>
      </c>
      <c r="P14" s="49">
        <f>IF((Armeebogen!F23 =6), (Armeebogen!A23), 0)</f>
        <v>0</v>
      </c>
      <c r="Q14" s="49">
        <f>IF((Armeebogen!F23 =7), (Armeebogen!A23), 0)</f>
        <v>0</v>
      </c>
      <c r="R14" s="49">
        <f>IF((Armeebogen!F23 =8), (Armeebogen!A23), 0)</f>
        <v>0</v>
      </c>
      <c r="S14" s="49">
        <f>IF((Armeebogen!F23 =9), (Armeebogen!A23), 0)</f>
        <v>0</v>
      </c>
      <c r="T14" s="49">
        <f>IF((Armeebogen!F23 =10), (Armeebogen!A23), 0)</f>
        <v>0</v>
      </c>
    </row>
    <row r="15">
      <c r="C15" s="77" t="s">
        <v>141</v>
      </c>
      <c r="G15" s="70" t="s">
        <v>140</v>
      </c>
      <c r="H15" s="76">
        <v>2.0</v>
      </c>
      <c r="I15" s="72">
        <f>LARGE(L74:L102,1)</f>
        <v>0</v>
      </c>
      <c r="K15" s="49">
        <f>IF((Armeebogen!F24 =1), (Armeebogen!A24), 0)</f>
        <v>0</v>
      </c>
      <c r="L15" s="49">
        <f>IF((Armeebogen!F24 =2), (Armeebogen!A24), 0)</f>
        <v>0</v>
      </c>
      <c r="M15" s="49">
        <f>IF((Armeebogen!F24 =3), (Armeebogen!A24), 0)</f>
        <v>0</v>
      </c>
      <c r="N15" s="49">
        <f>IF((Armeebogen!F24 =4), (Armeebogen!A24), 0)</f>
        <v>0</v>
      </c>
      <c r="O15" s="49">
        <f>IF((Armeebogen!F24 =5), (Armeebogen!A24), 0)</f>
        <v>0</v>
      </c>
      <c r="P15" s="49">
        <f>IF((Armeebogen!F24 =6), (Armeebogen!A24), 0)</f>
        <v>0</v>
      </c>
      <c r="Q15" s="49">
        <f>IF((Armeebogen!F24 =7), (Armeebogen!A24), 0)</f>
        <v>0</v>
      </c>
      <c r="R15" s="49">
        <f>IF((Armeebogen!F24 =8), (Armeebogen!A24), 0)</f>
        <v>0</v>
      </c>
      <c r="S15" s="49">
        <f>IF((Armeebogen!F24 =9), (Armeebogen!A24), 0)</f>
        <v>0</v>
      </c>
      <c r="T15" s="49">
        <f>IF((Armeebogen!F24 =10), (Armeebogen!A24), 0)</f>
        <v>0</v>
      </c>
    </row>
    <row r="16">
      <c r="C16" s="78" t="s">
        <v>142</v>
      </c>
      <c r="G16" s="70" t="s">
        <v>140</v>
      </c>
      <c r="H16" s="76">
        <v>3.0</v>
      </c>
      <c r="I16" s="72">
        <f>LARGE(M74:M102,1)</f>
        <v>0</v>
      </c>
      <c r="K16" s="49">
        <f>IF((Armeebogen!F25 =1), (Armeebogen!A25), 0)</f>
        <v>0</v>
      </c>
      <c r="L16" s="49">
        <f>IF((Armeebogen!F25 =2), (Armeebogen!A25), 0)</f>
        <v>0</v>
      </c>
      <c r="M16" s="49">
        <f>IF((Armeebogen!F25 =3), (Armeebogen!A25), 0)</f>
        <v>0</v>
      </c>
      <c r="N16" s="49">
        <f>IF((Armeebogen!F25 =4), (Armeebogen!A25), 0)</f>
        <v>0</v>
      </c>
      <c r="O16" s="49">
        <f>IF((Armeebogen!F25 =5), (Armeebogen!A25), 0)</f>
        <v>0</v>
      </c>
      <c r="P16" s="49">
        <f>IF((Armeebogen!F25 =6), (Armeebogen!A25), 0)</f>
        <v>0</v>
      </c>
      <c r="Q16" s="49">
        <f>IF((Armeebogen!F25 =7), (Armeebogen!A25), 0)</f>
        <v>0</v>
      </c>
      <c r="R16" s="49">
        <f>IF((Armeebogen!F25 =8), (Armeebogen!A25), 0)</f>
        <v>0</v>
      </c>
      <c r="S16" s="49">
        <f>IF((Armeebogen!F25 =9), (Armeebogen!A25), 0)</f>
        <v>0</v>
      </c>
      <c r="T16" s="49">
        <f>IF((Armeebogen!F25 =10), (Armeebogen!A25), 0)</f>
        <v>0</v>
      </c>
    </row>
    <row r="17">
      <c r="C17" s="79" t="s">
        <v>143</v>
      </c>
      <c r="G17" s="70" t="s">
        <v>140</v>
      </c>
      <c r="H17" s="76">
        <v>4.0</v>
      </c>
      <c r="I17" s="72">
        <f>LARGE(N74:N102,1)</f>
        <v>0</v>
      </c>
      <c r="K17" s="49">
        <f>IF((Armeebogen!F26 =1), (Armeebogen!A26), 0)</f>
        <v>0</v>
      </c>
      <c r="L17" s="49">
        <f>IF((Armeebogen!F26 =2), (Armeebogen!A26), 0)</f>
        <v>0</v>
      </c>
      <c r="M17" s="49">
        <f>IF((Armeebogen!F26 =3), (Armeebogen!A26), 0)</f>
        <v>0</v>
      </c>
      <c r="N17" s="49">
        <f>IF((Armeebogen!F26 =4), (Armeebogen!A26), 0)</f>
        <v>0</v>
      </c>
      <c r="O17" s="49">
        <f>IF((Armeebogen!F26 =5), (Armeebogen!A26), 0)</f>
        <v>0</v>
      </c>
      <c r="P17" s="49">
        <f>IF((Armeebogen!F26 =6), (Armeebogen!A26), 0)</f>
        <v>0</v>
      </c>
      <c r="Q17" s="49">
        <f>IF((Armeebogen!F26 =7), (Armeebogen!A26), 0)</f>
        <v>0</v>
      </c>
      <c r="R17" s="49">
        <f>IF((Armeebogen!F26 =8), (Armeebogen!A26), 0)</f>
        <v>0</v>
      </c>
      <c r="S17" s="49">
        <f>IF((Armeebogen!F26 =9), (Armeebogen!A26), 0)</f>
        <v>0</v>
      </c>
      <c r="T17" s="49">
        <f>IF((Armeebogen!F26 =10), (Armeebogen!A26), 0)</f>
        <v>0</v>
      </c>
    </row>
    <row r="18">
      <c r="G18" s="70" t="s">
        <v>140</v>
      </c>
      <c r="H18" s="76">
        <v>5.0</v>
      </c>
      <c r="I18" s="72">
        <f>LARGE(O74:O102,1)</f>
        <v>0</v>
      </c>
      <c r="K18" s="49">
        <f>IF((Armeebogen!F27 =1), (Armeebogen!A27), 0)</f>
        <v>0</v>
      </c>
      <c r="L18" s="49">
        <f>IF((Armeebogen!F27 =2), (Armeebogen!A27), 0)</f>
        <v>0</v>
      </c>
      <c r="M18" s="49">
        <f>IF((Armeebogen!F27 =3), (Armeebogen!A27), 0)</f>
        <v>0</v>
      </c>
      <c r="N18" s="49">
        <f>IF((Armeebogen!F27 =4), (Armeebogen!A27), 0)</f>
        <v>0</v>
      </c>
      <c r="O18" s="49">
        <f>IF((Armeebogen!F27 =5), (Armeebogen!A27), 0)</f>
        <v>0</v>
      </c>
      <c r="P18" s="49">
        <f>IF((Armeebogen!F27 =6), (Armeebogen!A27), 0)</f>
        <v>0</v>
      </c>
      <c r="Q18" s="49">
        <f>IF((Armeebogen!F27 =7), (Armeebogen!A27), 0)</f>
        <v>0</v>
      </c>
      <c r="R18" s="49">
        <f>IF((Armeebogen!F27 =8), (Armeebogen!A27), 0)</f>
        <v>0</v>
      </c>
      <c r="S18" s="49">
        <f>IF((Armeebogen!F27 =9), (Armeebogen!A27), 0)</f>
        <v>0</v>
      </c>
      <c r="T18" s="49">
        <f>IF((Armeebogen!F27 =10), (Armeebogen!A27), 0)</f>
        <v>0</v>
      </c>
    </row>
    <row r="19">
      <c r="G19" s="70" t="s">
        <v>140</v>
      </c>
      <c r="H19" s="76">
        <v>6.0</v>
      </c>
      <c r="I19" s="72">
        <f>LARGE(P74:P102,1)</f>
        <v>0</v>
      </c>
      <c r="K19" s="49">
        <f>IF((Armeebogen!F28 =1), (Armeebogen!A28), 0)</f>
        <v>0</v>
      </c>
      <c r="L19" s="49">
        <f>IF((Armeebogen!F28 =2), (Armeebogen!A28), 0)</f>
        <v>0</v>
      </c>
      <c r="M19" s="49">
        <f>IF((Armeebogen!F28 =3), (Armeebogen!A28), 0)</f>
        <v>0</v>
      </c>
      <c r="N19" s="49">
        <f>IF((Armeebogen!F28 =4), (Armeebogen!A28), 0)</f>
        <v>0</v>
      </c>
      <c r="O19" s="49">
        <f>IF((Armeebogen!F28 =5), (Armeebogen!A28), 0)</f>
        <v>0</v>
      </c>
      <c r="P19" s="49">
        <f>IF((Armeebogen!F28 =6), (Armeebogen!A28), 0)</f>
        <v>0</v>
      </c>
      <c r="Q19" s="49">
        <f>IF((Armeebogen!F28 =7), (Armeebogen!A28), 0)</f>
        <v>0</v>
      </c>
      <c r="R19" s="49">
        <f>IF((Armeebogen!F28 =8), (Armeebogen!A28), 0)</f>
        <v>0</v>
      </c>
      <c r="S19" s="49">
        <f>IF((Armeebogen!F28 =9), (Armeebogen!A28), 0)</f>
        <v>0</v>
      </c>
      <c r="T19" s="49">
        <f>IF((Armeebogen!F28 =10), (Armeebogen!A28), 0)</f>
        <v>0</v>
      </c>
    </row>
    <row r="20">
      <c r="G20" s="70" t="s">
        <v>140</v>
      </c>
      <c r="H20" s="76">
        <v>7.0</v>
      </c>
      <c r="I20" s="72">
        <f>LARGE(Q74:Q102,1)</f>
        <v>0</v>
      </c>
      <c r="K20" s="49">
        <f>IF((Armeebogen!F29 =1), (Armeebogen!A29), 0)</f>
        <v>0</v>
      </c>
      <c r="L20" s="49">
        <f>IF((Armeebogen!F29 =2), (Armeebogen!A29), 0)</f>
        <v>0</v>
      </c>
      <c r="M20" s="49">
        <f>IF((Armeebogen!F29 =3), (Armeebogen!A29), 0)</f>
        <v>0</v>
      </c>
      <c r="N20" s="49">
        <f>IF((Armeebogen!F29 =4), (Armeebogen!A29), 0)</f>
        <v>0</v>
      </c>
      <c r="O20" s="49">
        <f>IF((Armeebogen!F29 =5), (Armeebogen!A29), 0)</f>
        <v>0</v>
      </c>
      <c r="P20" s="49">
        <f>IF((Armeebogen!F29 =6), (Armeebogen!A29), 0)</f>
        <v>0</v>
      </c>
      <c r="Q20" s="49">
        <f>IF((Armeebogen!F29 =7), (Armeebogen!A29), 0)</f>
        <v>0</v>
      </c>
      <c r="R20" s="49">
        <f>IF((Armeebogen!F29 =8), (Armeebogen!A29), 0)</f>
        <v>0</v>
      </c>
      <c r="S20" s="49">
        <f>IF((Armeebogen!F29 =9), (Armeebogen!A29), 0)</f>
        <v>0</v>
      </c>
      <c r="T20" s="49">
        <f>IF((Armeebogen!F29 =10), (Armeebogen!A29), 0)</f>
        <v>0</v>
      </c>
    </row>
    <row r="21" ht="15.75" customHeight="1">
      <c r="G21" s="70" t="s">
        <v>140</v>
      </c>
      <c r="H21" s="76">
        <v>8.0</v>
      </c>
      <c r="I21" s="72">
        <f>LARGE(R74:R102,1)</f>
        <v>0</v>
      </c>
      <c r="K21" s="49">
        <f>IF((Armeebogen!F30 =1), (Armeebogen!A30), 0)</f>
        <v>0</v>
      </c>
      <c r="L21" s="49">
        <f>IF((Armeebogen!F30 =2), (Armeebogen!A30), 0)</f>
        <v>0</v>
      </c>
      <c r="M21" s="49">
        <f>IF((Armeebogen!F30 =3), (Armeebogen!A30), 0)</f>
        <v>0</v>
      </c>
      <c r="N21" s="49">
        <f>IF((Armeebogen!F30 =4), (Armeebogen!A30), 0)</f>
        <v>0</v>
      </c>
      <c r="O21" s="49">
        <f>IF((Armeebogen!F30 =5), (Armeebogen!A30), 0)</f>
        <v>0</v>
      </c>
      <c r="P21" s="49">
        <f>IF((Armeebogen!F30 =6), (Armeebogen!A30), 0)</f>
        <v>0</v>
      </c>
      <c r="Q21" s="49">
        <f>IF((Armeebogen!F30 =7), (Armeebogen!A30), 0)</f>
        <v>0</v>
      </c>
      <c r="R21" s="49">
        <f>IF((Armeebogen!F30 =8), (Armeebogen!A30), 0)</f>
        <v>0</v>
      </c>
      <c r="S21" s="49">
        <f>IF((Armeebogen!F30 =9), (Armeebogen!A30), 0)</f>
        <v>0</v>
      </c>
      <c r="T21" s="49">
        <f>IF((Armeebogen!F30 =10), (Armeebogen!A30), 0)</f>
        <v>0</v>
      </c>
    </row>
    <row r="22" ht="15.75" customHeight="1">
      <c r="G22" s="70" t="s">
        <v>140</v>
      </c>
      <c r="H22" s="76">
        <v>9.0</v>
      </c>
      <c r="I22" s="72">
        <f>LARGE(S74:S102,1)</f>
        <v>0</v>
      </c>
      <c r="K22" s="49">
        <f>IF((Armeebogen!F31 =1), (Armeebogen!A31), 0)</f>
        <v>0</v>
      </c>
      <c r="L22" s="49">
        <f>IF((Armeebogen!F31 =2), (Armeebogen!A31), 0)</f>
        <v>0</v>
      </c>
      <c r="M22" s="49">
        <f>IF((Armeebogen!F31 =3), (Armeebogen!A31), 0)</f>
        <v>0</v>
      </c>
      <c r="N22" s="49">
        <f>IF((Armeebogen!F31 =4), (Armeebogen!A31), 0)</f>
        <v>0</v>
      </c>
      <c r="O22" s="49">
        <f>IF((Armeebogen!F31 =5), (Armeebogen!A31), 0)</f>
        <v>0</v>
      </c>
      <c r="P22" s="49">
        <f>IF((Armeebogen!F31 =6), (Armeebogen!A31), 0)</f>
        <v>0</v>
      </c>
      <c r="Q22" s="49">
        <f>IF((Armeebogen!F31 =7), (Armeebogen!A31), 0)</f>
        <v>0</v>
      </c>
      <c r="R22" s="49">
        <f>IF((Armeebogen!F31 =8), (Armeebogen!A31), 0)</f>
        <v>0</v>
      </c>
      <c r="S22" s="49">
        <f>IF((Armeebogen!F31 =9), (Armeebogen!A31), 0)</f>
        <v>0</v>
      </c>
      <c r="T22" s="49">
        <f>IF((Armeebogen!F31 =10), (Armeebogen!A31), 0)</f>
        <v>0</v>
      </c>
    </row>
    <row r="23" ht="15.75" customHeight="1">
      <c r="G23" s="70" t="s">
        <v>140</v>
      </c>
      <c r="H23" s="76">
        <v>10.0</v>
      </c>
      <c r="I23" s="72">
        <f>LARGE(K83:K111,1)</f>
        <v>0</v>
      </c>
      <c r="K23" s="49">
        <f>IF((Armeebogen!F32 =1), (Armeebogen!A32), 0)</f>
        <v>0</v>
      </c>
      <c r="L23" s="49">
        <f>IF((Armeebogen!F32 =2), (Armeebogen!A32), 0)</f>
        <v>0</v>
      </c>
      <c r="M23" s="49">
        <f>IF((Armeebogen!F32 =3), (Armeebogen!A32), 0)</f>
        <v>0</v>
      </c>
      <c r="N23" s="49">
        <f>IF((Armeebogen!F32 =4), (Armeebogen!A32), 0)</f>
        <v>0</v>
      </c>
      <c r="O23" s="49">
        <f>IF((Armeebogen!F32 =5), (Armeebogen!A32), 0)</f>
        <v>0</v>
      </c>
      <c r="P23" s="49">
        <f>IF((Armeebogen!F32 =6), (Armeebogen!A32), 0)</f>
        <v>0</v>
      </c>
      <c r="Q23" s="49">
        <f>IF((Armeebogen!F32 =7), (Armeebogen!A32), 0)</f>
        <v>0</v>
      </c>
      <c r="R23" s="49">
        <f>IF((Armeebogen!F32 =8), (Armeebogen!A32), 0)</f>
        <v>0</v>
      </c>
      <c r="S23" s="49">
        <f>IF((Armeebogen!F32 =9), (Armeebogen!A32), 0)</f>
        <v>0</v>
      </c>
      <c r="T23" s="49">
        <f>IF((Armeebogen!F32 =10), (Armeebogen!A32), 0)</f>
        <v>0</v>
      </c>
    </row>
    <row r="24" ht="15.75" customHeight="1">
      <c r="K24" s="49">
        <f>IF((Armeebogen!F33 =1), (Armeebogen!A33), 0)</f>
        <v>0</v>
      </c>
      <c r="L24" s="49">
        <f>IF((Armeebogen!F33 =2), (Armeebogen!A33), 0)</f>
        <v>0</v>
      </c>
      <c r="M24" s="49">
        <f>IF((Armeebogen!F33 =3), (Armeebogen!A33), 0)</f>
        <v>0</v>
      </c>
      <c r="N24" s="49">
        <f>IF((Armeebogen!F33 =4), (Armeebogen!A33), 0)</f>
        <v>0</v>
      </c>
      <c r="O24" s="49">
        <f>IF((Armeebogen!F33 =5), (Armeebogen!A33), 0)</f>
        <v>0</v>
      </c>
      <c r="P24" s="49">
        <f>IF((Armeebogen!F33 =6), (Armeebogen!A33), 0)</f>
        <v>0</v>
      </c>
      <c r="Q24" s="49">
        <f>IF((Armeebogen!F33 =7), (Armeebogen!A33), 0)</f>
        <v>0</v>
      </c>
      <c r="R24" s="49">
        <f>IF((Armeebogen!F33 =8), (Armeebogen!A33), 0)</f>
        <v>0</v>
      </c>
      <c r="S24" s="49">
        <f>IF((Armeebogen!F33 =9), (Armeebogen!A33), 0)</f>
        <v>0</v>
      </c>
      <c r="T24" s="49">
        <f>IF((Armeebogen!F33 =10), (Armeebogen!A33), 0)</f>
        <v>0</v>
      </c>
    </row>
    <row r="25" ht="15.75" customHeight="1">
      <c r="C25" s="49" t="s">
        <v>144</v>
      </c>
      <c r="K25" s="49">
        <f>IF((Armeebogen!F34 =1), (Armeebogen!A34), 0)</f>
        <v>0</v>
      </c>
      <c r="L25" s="49">
        <f>IF((Armeebogen!F34 =2), (Armeebogen!A34), 0)</f>
        <v>0</v>
      </c>
      <c r="M25" s="49">
        <f>IF((Armeebogen!F34 =3), (Armeebogen!A34), 0)</f>
        <v>0</v>
      </c>
      <c r="N25" s="49">
        <f>IF((Armeebogen!F34 =4), (Armeebogen!A34), 0)</f>
        <v>0</v>
      </c>
      <c r="O25" s="49">
        <f>IF((Armeebogen!F34 =5), (Armeebogen!A34), 0)</f>
        <v>0</v>
      </c>
      <c r="P25" s="49">
        <f>IF((Armeebogen!F34 =6), (Armeebogen!A34), 0)</f>
        <v>0</v>
      </c>
      <c r="Q25" s="49">
        <f>IF((Armeebogen!F34 =7), (Armeebogen!A34), 0)</f>
        <v>0</v>
      </c>
      <c r="R25" s="49">
        <f>IF((Armeebogen!F34 =8), (Armeebogen!A34), 0)</f>
        <v>0</v>
      </c>
      <c r="S25" s="49">
        <f>IF((Armeebogen!F34 =9), (Armeebogen!A34), 0)</f>
        <v>0</v>
      </c>
      <c r="T25" s="49">
        <f>IF((Armeebogen!F34 =10), (Armeebogen!A34), 0)</f>
        <v>0</v>
      </c>
    </row>
    <row r="26" ht="15.75" customHeight="1">
      <c r="C26" s="49" t="s">
        <v>145</v>
      </c>
      <c r="K26" s="49">
        <f>IF((Armeebogen!F35 =1), (Armeebogen!A35), 0)</f>
        <v>0</v>
      </c>
      <c r="L26" s="49">
        <f>IF((Armeebogen!F35 =2), (Armeebogen!A35), 0)</f>
        <v>0</v>
      </c>
      <c r="M26" s="49">
        <f>IF((Armeebogen!F35 =3), (Armeebogen!A35), 0)</f>
        <v>0</v>
      </c>
      <c r="N26" s="49">
        <f>IF((Armeebogen!F35 =4), (Armeebogen!A35), 0)</f>
        <v>0</v>
      </c>
      <c r="O26" s="49">
        <f>IF((Armeebogen!F35 =5), (Armeebogen!A35), 0)</f>
        <v>0</v>
      </c>
      <c r="P26" s="49">
        <f>IF((Armeebogen!F35 =6), (Armeebogen!A35), 0)</f>
        <v>0</v>
      </c>
      <c r="Q26" s="49">
        <f>IF((Armeebogen!F35 =7), (Armeebogen!A35), 0)</f>
        <v>0</v>
      </c>
      <c r="R26" s="49">
        <f>IF((Armeebogen!F35 =8), (Armeebogen!A35), 0)</f>
        <v>0</v>
      </c>
      <c r="S26" s="49">
        <f>IF((Armeebogen!F35 =9), (Armeebogen!A35), 0)</f>
        <v>0</v>
      </c>
      <c r="T26" s="49">
        <f>IF((Armeebogen!F35 =10), (Armeebogen!A35), 0)</f>
        <v>0</v>
      </c>
    </row>
    <row r="27" ht="15.75" customHeight="1">
      <c r="C27" s="49" t="s">
        <v>146</v>
      </c>
      <c r="K27" s="49">
        <f>IF((Armeebogen!F36 =1), (Armeebogen!A36), 0)</f>
        <v>0</v>
      </c>
      <c r="L27" s="49">
        <f>IF((Armeebogen!F36 =2), (Armeebogen!A36), 0)</f>
        <v>0</v>
      </c>
      <c r="M27" s="49">
        <f>IF((Armeebogen!F36 =3), (Armeebogen!A36), 0)</f>
        <v>0</v>
      </c>
      <c r="N27" s="49">
        <f>IF((Armeebogen!F36 =4), (Armeebogen!A36), 0)</f>
        <v>0</v>
      </c>
      <c r="O27" s="49">
        <f>IF((Armeebogen!F36 =5), (Armeebogen!A36), 0)</f>
        <v>0</v>
      </c>
      <c r="P27" s="49">
        <f>IF((Armeebogen!F36 =6), (Armeebogen!A36), 0)</f>
        <v>0</v>
      </c>
      <c r="Q27" s="49">
        <f>IF((Armeebogen!F36 =7), (Armeebogen!A36), 0)</f>
        <v>0</v>
      </c>
      <c r="R27" s="49">
        <f>IF((Armeebogen!F36 =8), (Armeebogen!A36), 0)</f>
        <v>0</v>
      </c>
      <c r="S27" s="49">
        <f>IF((Armeebogen!F36 =9), (Armeebogen!A36), 0)</f>
        <v>0</v>
      </c>
      <c r="T27" s="49">
        <f>IF((Armeebogen!F36 =10), (Armeebogen!A36), 0)</f>
        <v>0</v>
      </c>
    </row>
    <row r="28" ht="15.75" customHeight="1">
      <c r="C28" s="49" t="s">
        <v>147</v>
      </c>
      <c r="K28" s="49">
        <f>IF((Armeebogen!F37 =1), (Armeebogen!A37), 0)</f>
        <v>0</v>
      </c>
      <c r="L28" s="49">
        <f>IF((Armeebogen!F37 =2), (Armeebogen!A37), 0)</f>
        <v>0</v>
      </c>
      <c r="M28" s="49">
        <f>IF((Armeebogen!F37 =3), (Armeebogen!A37), 0)</f>
        <v>0</v>
      </c>
      <c r="N28" s="49">
        <f>IF((Armeebogen!F37 =4), (Armeebogen!A37), 0)</f>
        <v>0</v>
      </c>
      <c r="O28" s="49">
        <f>IF((Armeebogen!F37 =5), (Armeebogen!A37), 0)</f>
        <v>0</v>
      </c>
      <c r="P28" s="49">
        <f>IF((Armeebogen!F37 =6), (Armeebogen!A37), 0)</f>
        <v>0</v>
      </c>
      <c r="Q28" s="49">
        <f>IF((Armeebogen!F37 =7), (Armeebogen!A37), 0)</f>
        <v>0</v>
      </c>
      <c r="R28" s="49">
        <f>IF((Armeebogen!F37 =8), (Armeebogen!A37), 0)</f>
        <v>0</v>
      </c>
      <c r="S28" s="49">
        <f>IF((Armeebogen!F37 =9), (Armeebogen!A37), 0)</f>
        <v>0</v>
      </c>
      <c r="T28" s="49">
        <f>IF((Armeebogen!F37 =10), (Armeebogen!A37), 0)</f>
        <v>0</v>
      </c>
    </row>
    <row r="29" ht="15.75" customHeight="1">
      <c r="C29" s="49" t="s">
        <v>148</v>
      </c>
      <c r="K29" s="49">
        <f>IF((Armeebogen!F38 =1), (Armeebogen!A38), 0)</f>
        <v>0</v>
      </c>
      <c r="L29" s="49">
        <f>IF((Armeebogen!F38 =2), (Armeebogen!A38), 0)</f>
        <v>0</v>
      </c>
      <c r="M29" s="49">
        <f>IF((Armeebogen!F38 =3), (Armeebogen!A38), 0)</f>
        <v>0</v>
      </c>
      <c r="N29" s="49">
        <f>IF((Armeebogen!F38 =4), (Armeebogen!A38), 0)</f>
        <v>0</v>
      </c>
      <c r="O29" s="49">
        <f>IF((Armeebogen!F38 =5), (Armeebogen!A38), 0)</f>
        <v>0</v>
      </c>
      <c r="P29" s="49">
        <f>IF((Armeebogen!F38 =6), (Armeebogen!A38), 0)</f>
        <v>0</v>
      </c>
      <c r="Q29" s="49">
        <f>IF((Armeebogen!F38 =7), (Armeebogen!A38), 0)</f>
        <v>0</v>
      </c>
      <c r="R29" s="49">
        <f>IF((Armeebogen!F38 =8), (Armeebogen!A38), 0)</f>
        <v>0</v>
      </c>
      <c r="S29" s="49">
        <f>IF((Armeebogen!F38 =9), (Armeebogen!A38), 0)</f>
        <v>0</v>
      </c>
      <c r="T29" s="49">
        <f>IF((Armeebogen!F38 =10), (Armeebogen!A38), 0)</f>
        <v>0</v>
      </c>
    </row>
    <row r="30" ht="15.75" customHeight="1">
      <c r="C30" s="49" t="s">
        <v>149</v>
      </c>
      <c r="K30" s="49">
        <f>IF((Armeebogen!F49 =1), (Armeebogen!A49), 0)</f>
        <v>0</v>
      </c>
      <c r="L30" s="49">
        <f>IF((Armeebogen!F49 =2), (Armeebogen!A49), 0)</f>
        <v>0</v>
      </c>
      <c r="M30" s="49">
        <f>IF((Armeebogen!F49 =3), (Armeebogen!A49), 0)</f>
        <v>0</v>
      </c>
      <c r="N30" s="49">
        <f>IF((Armeebogen!F49 =4), (Armeebogen!A49), 0)</f>
        <v>0</v>
      </c>
      <c r="O30" s="49">
        <f>IF((Armeebogen!F49 =5), (Armeebogen!A49), 0)</f>
        <v>0</v>
      </c>
      <c r="P30" s="49">
        <f>IF((Armeebogen!F49 =6), (Armeebogen!A49), 0)</f>
        <v>0</v>
      </c>
      <c r="Q30" s="49">
        <f>IF((Armeebogen!F49 =7), (Armeebogen!A49), 0)</f>
        <v>0</v>
      </c>
      <c r="R30" s="49">
        <f>IF((Armeebogen!F49 =8), (Armeebogen!A49), 0)</f>
        <v>0</v>
      </c>
      <c r="S30" s="49">
        <f>IF((Armeebogen!F49 =9), (Armeebogen!A49), 0)</f>
        <v>0</v>
      </c>
      <c r="T30" s="49">
        <f>IF((Armeebogen!F39 =10), (Armeebogen!A39), 0)</f>
        <v>0</v>
      </c>
    </row>
    <row r="31" ht="15.75" customHeight="1">
      <c r="C31" s="49" t="s">
        <v>150</v>
      </c>
      <c r="K31" s="49">
        <f>IF((Armeebogen!F40 =1), (Armeebogen!A40), 0)</f>
        <v>0</v>
      </c>
      <c r="L31" s="49">
        <f>IF((Armeebogen!F40 =2), (Armeebogen!A40), 0)</f>
        <v>0</v>
      </c>
      <c r="M31" s="49">
        <f>IF((Armeebogen!F40 =3), (Armeebogen!A40), 0)</f>
        <v>0</v>
      </c>
      <c r="N31" s="49">
        <f>IF((Armeebogen!F40 =4), (Armeebogen!A40), 0)</f>
        <v>0</v>
      </c>
      <c r="O31" s="49">
        <f>IF((Armeebogen!F40 =5), (Armeebogen!A40), 0)</f>
        <v>0</v>
      </c>
      <c r="P31" s="49">
        <f>IF((Armeebogen!F40 =6), (Armeebogen!A40), 0)</f>
        <v>0</v>
      </c>
      <c r="Q31" s="49">
        <f>IF((Armeebogen!F40 =7), (Armeebogen!A40), 0)</f>
        <v>0</v>
      </c>
      <c r="R31" s="49">
        <f>IF((Armeebogen!F40 =8), (Armeebogen!A40), 0)</f>
        <v>0</v>
      </c>
      <c r="S31" s="49">
        <f>IF((Armeebogen!F40 =9), (Armeebogen!A40), 0)</f>
        <v>0</v>
      </c>
      <c r="T31" s="49">
        <f>IF((Armeebogen!F40 =10), (Armeebogen!A40), 0)</f>
        <v>0</v>
      </c>
    </row>
    <row r="32" ht="15.75" customHeight="1">
      <c r="C32" s="49" t="s">
        <v>151</v>
      </c>
      <c r="K32" s="49">
        <f>IF((Armeebogen!F41 =1), (Armeebogen!A41), 0)</f>
        <v>0</v>
      </c>
      <c r="L32" s="49">
        <f>IF((Armeebogen!F41 =2), (Armeebogen!A41), 0)</f>
        <v>0</v>
      </c>
      <c r="M32" s="49">
        <f>IF((Armeebogen!F41 =3), (Armeebogen!A41), 0)</f>
        <v>0</v>
      </c>
      <c r="N32" s="49">
        <f>IF((Armeebogen!F41 =4), (Armeebogen!A41), 0)</f>
        <v>0</v>
      </c>
      <c r="O32" s="49">
        <f>IF((Armeebogen!F41 =5), (Armeebogen!A41), 0)</f>
        <v>0</v>
      </c>
      <c r="P32" s="49">
        <f>IF((Armeebogen!F41 =6), (Armeebogen!A41), 0)</f>
        <v>0</v>
      </c>
      <c r="Q32" s="49">
        <f>IF((Armeebogen!F41 =7), (Armeebogen!A41), 0)</f>
        <v>0</v>
      </c>
      <c r="R32" s="49">
        <f>IF((Armeebogen!F41 =8), (Armeebogen!A41), 0)</f>
        <v>0</v>
      </c>
      <c r="S32" s="49">
        <f>IF((Armeebogen!F41 =9), (Armeebogen!A41), 0)</f>
        <v>0</v>
      </c>
      <c r="T32" s="49">
        <f>IF((Armeebogen!F41 =10), (Armeebogen!A41), 0)</f>
        <v>0</v>
      </c>
    </row>
    <row r="33" ht="15.75" customHeight="1">
      <c r="C33" s="49" t="s">
        <v>85</v>
      </c>
      <c r="K33" s="49">
        <f>IF((Armeebogen!F42 =1), (Armeebogen!A42), 0)</f>
        <v>0</v>
      </c>
      <c r="L33" s="49">
        <f>IF((Armeebogen!F42 =2), (Armeebogen!A42), 0)</f>
        <v>0</v>
      </c>
      <c r="M33" s="49">
        <f>IF((Armeebogen!F42 =3), (Armeebogen!A42), 0)</f>
        <v>0</v>
      </c>
      <c r="N33" s="49">
        <f>IF((Armeebogen!F42 =4), (Armeebogen!A42), 0)</f>
        <v>0</v>
      </c>
      <c r="O33" s="49">
        <f>IF((Armeebogen!F42 =5), (Armeebogen!A42), 0)</f>
        <v>0</v>
      </c>
      <c r="P33" s="49">
        <f>IF((Armeebogen!F42 =6), (Armeebogen!A42), 0)</f>
        <v>0</v>
      </c>
      <c r="Q33" s="49">
        <f>IF((Armeebogen!F42 =7), (Armeebogen!A42), 0)</f>
        <v>0</v>
      </c>
      <c r="R33" s="49">
        <f>IF((Armeebogen!F42 =8), (Armeebogen!A42), 0)</f>
        <v>0</v>
      </c>
      <c r="S33" s="49">
        <f>IF((Armeebogen!F42 =9), (Armeebogen!A42), 0)</f>
        <v>0</v>
      </c>
      <c r="T33" s="49">
        <f>IF((Armeebogen!F42 =10), (Armeebogen!A42), 0)</f>
        <v>0</v>
      </c>
    </row>
    <row r="34" ht="15.75" customHeight="1">
      <c r="C34" s="49" t="s">
        <v>41</v>
      </c>
      <c r="K34" s="49">
        <f>IF((Armeebogen!F43 =1), (Armeebogen!A43), 0)</f>
        <v>0</v>
      </c>
      <c r="L34" s="49">
        <f>IF((Armeebogen!F43 =2), (Armeebogen!A43), 0)</f>
        <v>0</v>
      </c>
      <c r="M34" s="49">
        <f>IF((Armeebogen!F43 =3), (Armeebogen!A43), 0)</f>
        <v>0</v>
      </c>
      <c r="N34" s="49">
        <f>IF((Armeebogen!F43 =4), (Armeebogen!A43), 0)</f>
        <v>0</v>
      </c>
      <c r="O34" s="49">
        <f>IF((Armeebogen!F43 =5), (Armeebogen!A43), 0)</f>
        <v>0</v>
      </c>
      <c r="P34" s="49">
        <f>IF((Armeebogen!F43 =6), (Armeebogen!A43), 0)</f>
        <v>0</v>
      </c>
      <c r="Q34" s="49">
        <f>IF((Armeebogen!F43 =7), (Armeebogen!A43), 0)</f>
        <v>0</v>
      </c>
      <c r="R34" s="49">
        <f>IF((Armeebogen!F43 =8), (Armeebogen!A43), 0)</f>
        <v>0</v>
      </c>
      <c r="S34" s="49">
        <f>IF((Armeebogen!F43 =9), (Armeebogen!A43), 0)</f>
        <v>0</v>
      </c>
      <c r="T34" s="49">
        <f>IF((Armeebogen!F43 =10), (Armeebogen!A43), 0)</f>
        <v>0</v>
      </c>
    </row>
    <row r="35" ht="15.75" customHeight="1">
      <c r="C35" s="49" t="s">
        <v>42</v>
      </c>
      <c r="K35" s="49">
        <f>IF((Armeebogen!F44 =1), (Armeebogen!A44), 0)</f>
        <v>0</v>
      </c>
      <c r="L35" s="49">
        <f>IF((Armeebogen!F44 =2), (Armeebogen!A44), 0)</f>
        <v>0</v>
      </c>
      <c r="M35" s="49">
        <f>IF((Armeebogen!F44 =3), (Armeebogen!A44), 0)</f>
        <v>0</v>
      </c>
      <c r="N35" s="49">
        <f>IF((Armeebogen!F44 =4), (Armeebogen!A44), 0)</f>
        <v>0</v>
      </c>
      <c r="O35" s="49">
        <f>IF((Armeebogen!F44 =5), (Armeebogen!A44), 0)</f>
        <v>0</v>
      </c>
      <c r="P35" s="49">
        <f>IF((Armeebogen!F44 =6), (Armeebogen!A44), 0)</f>
        <v>0</v>
      </c>
      <c r="Q35" s="49">
        <f>IF((Armeebogen!F44 =7), (Armeebogen!A44), 0)</f>
        <v>0</v>
      </c>
      <c r="R35" s="49">
        <f>IF((Armeebogen!F44 =8), (Armeebogen!A44), 0)</f>
        <v>0</v>
      </c>
      <c r="S35" s="49">
        <f>IF((Armeebogen!F44 =9), (Armeebogen!A44), 0)</f>
        <v>0</v>
      </c>
      <c r="T35" s="49">
        <f>IF((Armeebogen!F44 =10), (Armeebogen!A44), 0)</f>
        <v>0</v>
      </c>
    </row>
    <row r="36" ht="15.75" customHeight="1">
      <c r="C36" s="49" t="s">
        <v>152</v>
      </c>
      <c r="K36" s="49">
        <f>IF((Armeebogen!F45 =1), (Armeebogen!A45), 0)</f>
        <v>0</v>
      </c>
      <c r="L36" s="49">
        <f>IF((Armeebogen!F45 =2), (Armeebogen!A45), 0)</f>
        <v>0</v>
      </c>
      <c r="M36" s="49">
        <f>IF((Armeebogen!F45 =3), (Armeebogen!A45), 0)</f>
        <v>0</v>
      </c>
      <c r="N36" s="49">
        <f>IF((Armeebogen!F45 =4), (Armeebogen!A45), 0)</f>
        <v>0</v>
      </c>
      <c r="O36" s="49">
        <f>IF((Armeebogen!F45 =5), (Armeebogen!A45), 0)</f>
        <v>0</v>
      </c>
      <c r="P36" s="49">
        <f>IF((Armeebogen!F45 =6), (Armeebogen!A45), 0)</f>
        <v>0</v>
      </c>
      <c r="Q36" s="49">
        <f>IF((Armeebogen!F45 =7), (Armeebogen!A45), 0)</f>
        <v>0</v>
      </c>
      <c r="R36" s="49">
        <f>IF((Armeebogen!F45 =8), (Armeebogen!A45), 0)</f>
        <v>0</v>
      </c>
      <c r="S36" s="49">
        <f>IF((Armeebogen!F45 =9), (Armeebogen!A45), 0)</f>
        <v>0</v>
      </c>
      <c r="T36" s="49">
        <f>IF((Armeebogen!F45 =10), (Armeebogen!A45), 0)</f>
        <v>0</v>
      </c>
    </row>
    <row r="37" ht="15.75" customHeight="1">
      <c r="C37" s="49" t="s">
        <v>153</v>
      </c>
      <c r="K37" s="49">
        <f>IF((Armeebogen!F46 =1), (Armeebogen!A46), 0)</f>
        <v>0</v>
      </c>
      <c r="L37" s="49">
        <f>IF((Armeebogen!F46 =2), (Armeebogen!A46), 0)</f>
        <v>0</v>
      </c>
      <c r="M37" s="49">
        <f>IF((Armeebogen!F46 =3), (Armeebogen!A46), 0)</f>
        <v>0</v>
      </c>
      <c r="N37" s="49">
        <f>IF((Armeebogen!F46 =4), (Armeebogen!A46), 0)</f>
        <v>0</v>
      </c>
      <c r="O37" s="49">
        <f>IF((Armeebogen!F46 =5), (Armeebogen!A46), 0)</f>
        <v>0</v>
      </c>
      <c r="P37" s="49">
        <f>IF((Armeebogen!F46 =6), (Armeebogen!A46), 0)</f>
        <v>0</v>
      </c>
      <c r="Q37" s="49">
        <f>IF((Armeebogen!F46 =7), (Armeebogen!A46), 0)</f>
        <v>0</v>
      </c>
      <c r="R37" s="49">
        <f>IF((Armeebogen!F46 =8), (Armeebogen!A46), 0)</f>
        <v>0</v>
      </c>
      <c r="S37" s="49">
        <f>IF((Armeebogen!F46 =9), (Armeebogen!A46), 0)</f>
        <v>0</v>
      </c>
      <c r="T37" s="49">
        <f>IF((Armeebogen!F46 =10), (Armeebogen!A46), 0)</f>
        <v>0</v>
      </c>
    </row>
    <row r="38" ht="15.75" customHeight="1">
      <c r="C38" s="49" t="s">
        <v>154</v>
      </c>
      <c r="K38" s="49">
        <f>IF((Armeebogen!F47 =1), (Armeebogen!A47), 0)</f>
        <v>0</v>
      </c>
      <c r="L38" s="49">
        <f>IF((Armeebogen!F47 =2), (Armeebogen!A47), 0)</f>
        <v>0</v>
      </c>
      <c r="M38" s="49">
        <f>IF((Armeebogen!F47 =3), (Armeebogen!A47), 0)</f>
        <v>0</v>
      </c>
      <c r="N38" s="49">
        <f>IF((Armeebogen!F47 =4), (Armeebogen!A47), 0)</f>
        <v>0</v>
      </c>
      <c r="O38" s="49">
        <f>IF((Armeebogen!F47 =5), (Armeebogen!A47), 0)</f>
        <v>0</v>
      </c>
      <c r="P38" s="49">
        <f>IF((Armeebogen!F47 =6), (Armeebogen!A47), 0)</f>
        <v>0</v>
      </c>
      <c r="Q38" s="49">
        <f>IF((Armeebogen!F47 =7), (Armeebogen!A47), 0)</f>
        <v>0</v>
      </c>
      <c r="R38" s="49">
        <f>IF((Armeebogen!F47 =8), (Armeebogen!A47), 0)</f>
        <v>0</v>
      </c>
      <c r="S38" s="49">
        <f>IF((Armeebogen!F47 =9), (Armeebogen!A47), 0)</f>
        <v>0</v>
      </c>
      <c r="T38" s="49">
        <f>IF((Armeebogen!F47 =10), (Armeebogen!A47), 0)</f>
        <v>0</v>
      </c>
    </row>
    <row r="39" ht="15.75" customHeight="1">
      <c r="C39" s="49" t="s">
        <v>155</v>
      </c>
      <c r="K39" s="49">
        <f>IF((Armeebogen!F48 =1), (Armeebogen!A48), 0)</f>
        <v>0</v>
      </c>
      <c r="L39" s="49">
        <f>IF((Armeebogen!F48 =2), (Armeebogen!A48), 0)</f>
        <v>0</v>
      </c>
      <c r="M39" s="49">
        <f>IF((Armeebogen!F48 =3), (Armeebogen!A48), 0)</f>
        <v>0</v>
      </c>
      <c r="N39" s="49">
        <f>IF((Armeebogen!F48 =4), (Armeebogen!A48), 0)</f>
        <v>0</v>
      </c>
      <c r="O39" s="49">
        <f>IF((Armeebogen!F48 =5), (Armeebogen!A48), 0)</f>
        <v>0</v>
      </c>
      <c r="P39" s="49">
        <f>IF((Armeebogen!F48 =6), (Armeebogen!A48), 0)</f>
        <v>0</v>
      </c>
      <c r="Q39" s="49">
        <f>IF((Armeebogen!F48 =7), (Armeebogen!A48), 0)</f>
        <v>0</v>
      </c>
      <c r="R39" s="49">
        <f>IF((Armeebogen!F48 =8), (Armeebogen!A48), 0)</f>
        <v>0</v>
      </c>
      <c r="S39" s="49">
        <f>IF((Armeebogen!F48 =9), (Armeebogen!A48), 0)</f>
        <v>0</v>
      </c>
      <c r="T39" s="49">
        <f>IF((Armeebogen!F48 =10), (Armeebogen!A48), 0)</f>
        <v>0</v>
      </c>
    </row>
    <row r="40" ht="15.75" customHeight="1">
      <c r="C40" s="49" t="s">
        <v>156</v>
      </c>
      <c r="K40" s="49">
        <f>IF((Armeebogen!F49 =1), (Armeebogen!A49), 0)</f>
        <v>0</v>
      </c>
      <c r="L40" s="49">
        <f>IF((Armeebogen!F59 =2), (Armeebogen!A59), 0)</f>
        <v>0</v>
      </c>
      <c r="M40" s="49">
        <f>IF((Armeebogen!F59 =3), (Armeebogen!A59), 0)</f>
        <v>0</v>
      </c>
      <c r="N40" s="49">
        <f>IF((Armeebogen!F49 =4), (Armeebogen!A49), 0)</f>
        <v>0</v>
      </c>
      <c r="O40" s="49">
        <f>IF((Armeebogen!F49 =5), (Armeebogen!A49), 0)</f>
        <v>0</v>
      </c>
      <c r="P40" s="49">
        <f>IF((Armeebogen!F49 =6), (Armeebogen!A49), 0)</f>
        <v>0</v>
      </c>
      <c r="Q40" s="49">
        <f>IF((Armeebogen!F49 =7), (Armeebogen!A49), 0)</f>
        <v>0</v>
      </c>
      <c r="R40" s="49">
        <f>IF((Armeebogen!F49 =8), (Armeebogen!A49), 0)</f>
        <v>0</v>
      </c>
      <c r="S40" s="49">
        <f>IF((Armeebogen!F49 =9), (Armeebogen!A49), 0)</f>
        <v>0</v>
      </c>
      <c r="T40" s="49">
        <f>IF((Armeebogen!F49 =10), (Armeebogen!A49), 0)</f>
        <v>0</v>
      </c>
    </row>
    <row r="41" ht="15.75" customHeight="1">
      <c r="C41" s="49" t="s">
        <v>43</v>
      </c>
    </row>
    <row r="42" ht="15.75" customHeight="1">
      <c r="C42" s="49" t="s">
        <v>157</v>
      </c>
    </row>
    <row r="43" ht="15.75" customHeight="1">
      <c r="C43" s="49" t="s">
        <v>158</v>
      </c>
    </row>
    <row r="44" ht="15.75" customHeight="1">
      <c r="C44" s="49" t="s">
        <v>159</v>
      </c>
      <c r="K44" s="49" t="b">
        <f>IF(Armeebogen!F11=1,Armeebogen!C11)</f>
        <v>0</v>
      </c>
      <c r="L44" s="49" t="b">
        <f>IF(Armeebogen!F11=2,Armeebogen!C11)</f>
        <v>0</v>
      </c>
      <c r="M44" s="49" t="b">
        <f>IF(Armeebogen!F11=3,Armeebogen!C11)</f>
        <v>0</v>
      </c>
      <c r="N44" s="49" t="b">
        <f>IF(Armeebogen!F11=4,Armeebogen!C11)</f>
        <v>0</v>
      </c>
      <c r="O44" s="49" t="b">
        <f>IF(Armeebogen!F11=5,Armeebogen!C11)</f>
        <v>0</v>
      </c>
      <c r="P44" s="49" t="b">
        <f>IF(Armeebogen!F11=6,Armeebogen!C11)</f>
        <v>0</v>
      </c>
      <c r="Q44" s="49" t="b">
        <f>IF(Armeebogen!F11=7,Armeebogen!C11)</f>
        <v>0</v>
      </c>
      <c r="R44" s="49" t="b">
        <f>IF(Armeebogen!F11=8,Armeebogen!C11)</f>
        <v>0</v>
      </c>
      <c r="S44" s="49" t="b">
        <f>IF(Armeebogen!F11=9,Armeebogen!C11)</f>
        <v>0</v>
      </c>
    </row>
    <row r="45" ht="15.75" customHeight="1">
      <c r="C45" s="49" t="s">
        <v>160</v>
      </c>
      <c r="K45" s="49" t="b">
        <f>IF(Armeebogen!F12=1,Armeebogen!C12)</f>
        <v>0</v>
      </c>
      <c r="L45" s="49" t="b">
        <f>IF(Armeebogen!F12=2,Armeebogen!C12)</f>
        <v>0</v>
      </c>
      <c r="M45" s="49" t="b">
        <f>IF(Armeebogen!F12=3,Armeebogen!C12)</f>
        <v>0</v>
      </c>
      <c r="N45" s="49" t="b">
        <f>IF(Armeebogen!F12=4,Armeebogen!C12)</f>
        <v>0</v>
      </c>
      <c r="O45" s="49" t="b">
        <f>IF(Armeebogen!F12=5,Armeebogen!C12)</f>
        <v>0</v>
      </c>
      <c r="P45" s="49" t="b">
        <f>IF(Armeebogen!F12=6,Armeebogen!C12)</f>
        <v>0</v>
      </c>
      <c r="Q45" s="49" t="b">
        <f>IF(Armeebogen!F12=7,Armeebogen!C12)</f>
        <v>0</v>
      </c>
      <c r="R45" s="49" t="b">
        <f>IF(Armeebogen!F12=8,Armeebogen!C12)</f>
        <v>0</v>
      </c>
      <c r="S45" s="49" t="b">
        <f>IF(Armeebogen!F12=9,Armeebogen!C12)</f>
        <v>0</v>
      </c>
    </row>
    <row r="46" ht="15.75" customHeight="1">
      <c r="C46" s="49" t="s">
        <v>44</v>
      </c>
      <c r="K46" s="49" t="b">
        <f>IF(Armeebogen!F13=1,Armeebogen!C13)</f>
        <v>0</v>
      </c>
      <c r="L46" s="49" t="b">
        <f>IF(Armeebogen!F13=2,Armeebogen!C13)</f>
        <v>0</v>
      </c>
      <c r="M46" s="49" t="b">
        <f>IF(Armeebogen!F13=3,Armeebogen!C13)</f>
        <v>0</v>
      </c>
      <c r="N46" s="49" t="b">
        <f>IF(Armeebogen!F13=4,Armeebogen!C13)</f>
        <v>0</v>
      </c>
      <c r="O46" s="49" t="b">
        <f>IF(Armeebogen!F13=5,Armeebogen!C13)</f>
        <v>0</v>
      </c>
      <c r="P46" s="49" t="b">
        <f>IF(Armeebogen!F13=6,Armeebogen!C13)</f>
        <v>0</v>
      </c>
      <c r="Q46" s="49" t="b">
        <f>IF(Armeebogen!F13=7,Armeebogen!C13)</f>
        <v>0</v>
      </c>
      <c r="R46" s="49" t="b">
        <f>IF(Armeebogen!F13=8,Armeebogen!C13)</f>
        <v>0</v>
      </c>
      <c r="S46" s="49" t="b">
        <f>IF(Armeebogen!F13=9,Armeebogen!C13)</f>
        <v>0</v>
      </c>
    </row>
    <row r="47" ht="15.75" customHeight="1">
      <c r="C47" s="49" t="s">
        <v>161</v>
      </c>
      <c r="K47" s="49" t="b">
        <f>IF(Armeebogen!F14=1,Armeebogen!C14)</f>
        <v>0</v>
      </c>
      <c r="L47" s="49" t="b">
        <f>IF(Armeebogen!F14=2,Armeebogen!C14)</f>
        <v>0</v>
      </c>
      <c r="M47" s="49" t="b">
        <f>IF(Armeebogen!F14=3,Armeebogen!C14)</f>
        <v>0</v>
      </c>
      <c r="N47" s="49" t="b">
        <f>IF(Armeebogen!F14=4,Armeebogen!C14)</f>
        <v>0</v>
      </c>
      <c r="O47" s="49" t="b">
        <f>IF(Armeebogen!F14=5,Armeebogen!C14)</f>
        <v>0</v>
      </c>
      <c r="P47" s="49" t="b">
        <f>IF(Armeebogen!F14=6,Armeebogen!C14)</f>
        <v>0</v>
      </c>
      <c r="Q47" s="49" t="b">
        <f>IF(Armeebogen!F14=7,Armeebogen!C14)</f>
        <v>0</v>
      </c>
      <c r="R47" s="49" t="b">
        <f>IF(Armeebogen!F14=8,Armeebogen!C14)</f>
        <v>0</v>
      </c>
      <c r="S47" s="49" t="b">
        <f>IF(Armeebogen!F14=9,Armeebogen!C14)</f>
        <v>0</v>
      </c>
    </row>
    <row r="48" ht="15.75" customHeight="1">
      <c r="C48" s="49" t="s">
        <v>86</v>
      </c>
      <c r="K48" s="49" t="b">
        <f>IF(Armeebogen!F15=1,Armeebogen!C15)</f>
        <v>0</v>
      </c>
      <c r="L48" s="49" t="b">
        <f>IF(Armeebogen!F15=2,Armeebogen!C15)</f>
        <v>0</v>
      </c>
      <c r="M48" s="49" t="b">
        <f>IF(Armeebogen!F15=3,Armeebogen!C15)</f>
        <v>0</v>
      </c>
      <c r="N48" s="49" t="b">
        <f>IF(Armeebogen!F15=4,Armeebogen!C15)</f>
        <v>0</v>
      </c>
      <c r="O48" s="49" t="b">
        <f>IF(Armeebogen!F15=5,Armeebogen!C15)</f>
        <v>0</v>
      </c>
      <c r="P48" s="49" t="b">
        <f>IF(Armeebogen!F15=6,Armeebogen!C15)</f>
        <v>0</v>
      </c>
      <c r="Q48" s="49" t="b">
        <f>IF(Armeebogen!F15=7,Armeebogen!C15)</f>
        <v>0</v>
      </c>
      <c r="R48" s="49" t="b">
        <f>IF(Armeebogen!F15=8,Armeebogen!C15)</f>
        <v>0</v>
      </c>
      <c r="S48" s="49" t="b">
        <f>IF(Armeebogen!F15=9,Armeebogen!C15)</f>
        <v>0</v>
      </c>
    </row>
    <row r="49" ht="15.75" customHeight="1">
      <c r="C49" s="49" t="s">
        <v>81</v>
      </c>
      <c r="K49" s="49" t="b">
        <f>IF(Armeebogen!F16=1,Armeebogen!C16)</f>
        <v>0</v>
      </c>
      <c r="L49" s="49" t="b">
        <f>IF(Armeebogen!F16=2,Armeebogen!C16)</f>
        <v>0</v>
      </c>
      <c r="M49" s="49" t="b">
        <f>IF(Armeebogen!F16=3,Armeebogen!C16)</f>
        <v>0</v>
      </c>
      <c r="N49" s="49" t="b">
        <f>IF(Armeebogen!F16=4,Armeebogen!C16)</f>
        <v>0</v>
      </c>
      <c r="O49" s="49" t="b">
        <f>IF(Armeebogen!F16=5,Armeebogen!C16)</f>
        <v>0</v>
      </c>
      <c r="P49" s="49" t="b">
        <f>IF(Armeebogen!F16=6,Armeebogen!C16)</f>
        <v>0</v>
      </c>
      <c r="Q49" s="49" t="b">
        <f>IF(Armeebogen!F16=7,Armeebogen!C16)</f>
        <v>0</v>
      </c>
      <c r="R49" s="49" t="b">
        <f>IF(Armeebogen!F16=8,Armeebogen!C16)</f>
        <v>0</v>
      </c>
      <c r="S49" s="49" t="b">
        <f>IF(Armeebogen!F16=9,Armeebogen!C16)</f>
        <v>0</v>
      </c>
    </row>
    <row r="50" ht="15.75" customHeight="1">
      <c r="C50" s="49" t="s">
        <v>162</v>
      </c>
      <c r="K50" s="49" t="b">
        <f>IF(Armeebogen!F17=1,Armeebogen!C17)</f>
        <v>0</v>
      </c>
      <c r="L50" s="49" t="b">
        <f>IF(Armeebogen!F17=2,Armeebogen!C17)</f>
        <v>0</v>
      </c>
      <c r="M50" s="49" t="b">
        <f>IF(Armeebogen!F17=3,Armeebogen!C17)</f>
        <v>0</v>
      </c>
      <c r="N50" s="49" t="b">
        <f>IF(Armeebogen!F17=4,Armeebogen!C17)</f>
        <v>0</v>
      </c>
      <c r="O50" s="49" t="b">
        <f>IF(Armeebogen!F17=5,Armeebogen!C17)</f>
        <v>0</v>
      </c>
      <c r="P50" s="49" t="b">
        <f>IF(Armeebogen!F17=6,Armeebogen!C17)</f>
        <v>0</v>
      </c>
      <c r="Q50" s="49" t="b">
        <f>IF(Armeebogen!F17=7,Armeebogen!C17)</f>
        <v>0</v>
      </c>
      <c r="R50" s="49" t="b">
        <f>IF(Armeebogen!F17=8,Armeebogen!C17)</f>
        <v>0</v>
      </c>
      <c r="S50" s="49" t="b">
        <f>IF(Armeebogen!F17=9,Armeebogen!C17)</f>
        <v>0</v>
      </c>
    </row>
    <row r="51" ht="15.75" customHeight="1">
      <c r="C51" s="49" t="s">
        <v>163</v>
      </c>
      <c r="K51" s="49" t="b">
        <f>IF(Armeebogen!F18=1,Armeebogen!C18)</f>
        <v>0</v>
      </c>
      <c r="L51" s="49" t="b">
        <f>IF(Armeebogen!F18=2,Armeebogen!C18)</f>
        <v>0</v>
      </c>
      <c r="M51" s="49" t="b">
        <f>IF(Armeebogen!F18=3,Armeebogen!C18)</f>
        <v>0</v>
      </c>
      <c r="N51" s="49" t="b">
        <f>IF(Armeebogen!F18=4,Armeebogen!C18)</f>
        <v>0</v>
      </c>
      <c r="O51" s="49" t="b">
        <f>IF(Armeebogen!F18=5,Armeebogen!C18)</f>
        <v>0</v>
      </c>
      <c r="P51" s="49" t="b">
        <f>IF(Armeebogen!F18=6,Armeebogen!C18)</f>
        <v>0</v>
      </c>
      <c r="Q51" s="49" t="b">
        <f>IF(Armeebogen!F18=7,Armeebogen!C18)</f>
        <v>0</v>
      </c>
      <c r="R51" s="49" t="b">
        <f>IF(Armeebogen!F18=8,Armeebogen!C18)</f>
        <v>0</v>
      </c>
      <c r="S51" s="49" t="b">
        <f>IF(Armeebogen!F18=9,Armeebogen!C18)</f>
        <v>0</v>
      </c>
    </row>
    <row r="52" ht="15.75" customHeight="1">
      <c r="C52" s="49" t="s">
        <v>164</v>
      </c>
      <c r="K52" s="49" t="b">
        <f>IF(Armeebogen!F19=1,Armeebogen!C19)</f>
        <v>0</v>
      </c>
      <c r="L52" s="49" t="b">
        <f>IF(Armeebogen!F19=2,Armeebogen!C19)</f>
        <v>0</v>
      </c>
      <c r="M52" s="49" t="b">
        <f>IF(Armeebogen!F19=3,Armeebogen!C19)</f>
        <v>0</v>
      </c>
      <c r="N52" s="49" t="b">
        <f>IF(Armeebogen!F19=4,Armeebogen!C19)</f>
        <v>0</v>
      </c>
      <c r="O52" s="49" t="b">
        <f>IF(Armeebogen!F19=5,Armeebogen!C19)</f>
        <v>0</v>
      </c>
      <c r="P52" s="49" t="b">
        <f>IF(Armeebogen!F19=6,Armeebogen!C19)</f>
        <v>0</v>
      </c>
      <c r="Q52" s="49" t="b">
        <f>IF(Armeebogen!F19=7,Armeebogen!C19)</f>
        <v>0</v>
      </c>
      <c r="R52" s="49" t="b">
        <f>IF(Armeebogen!F19=8,Armeebogen!C19)</f>
        <v>0</v>
      </c>
      <c r="S52" s="49" t="b">
        <f>IF(Armeebogen!F19=9,Armeebogen!C19)</f>
        <v>0</v>
      </c>
    </row>
    <row r="53" ht="15.75" customHeight="1">
      <c r="C53" s="49" t="s">
        <v>45</v>
      </c>
      <c r="K53" s="49" t="b">
        <f>IF(Armeebogen!F20=1,Armeebogen!C20)</f>
        <v>0</v>
      </c>
      <c r="L53" s="49" t="b">
        <f>IF(Armeebogen!F20=2,Armeebogen!C20)</f>
        <v>0</v>
      </c>
      <c r="M53" s="49" t="b">
        <f>IF(Armeebogen!F20=3,Armeebogen!C20)</f>
        <v>0</v>
      </c>
      <c r="N53" s="49" t="b">
        <f>IF(Armeebogen!F20=4,Armeebogen!C20)</f>
        <v>0</v>
      </c>
      <c r="O53" s="49" t="b">
        <f>IF(Armeebogen!F20=5,Armeebogen!C20)</f>
        <v>0</v>
      </c>
      <c r="P53" s="49" t="b">
        <f>IF(Armeebogen!F20=6,Armeebogen!C20)</f>
        <v>0</v>
      </c>
      <c r="Q53" s="49" t="b">
        <f>IF(Armeebogen!F20=7,Armeebogen!C20)</f>
        <v>0</v>
      </c>
      <c r="R53" s="49" t="b">
        <f>IF(Armeebogen!F20=8,Armeebogen!C20)</f>
        <v>0</v>
      </c>
      <c r="S53" s="49" t="b">
        <f>IF(Armeebogen!F20=9,Armeebogen!C20)</f>
        <v>0</v>
      </c>
    </row>
    <row r="54" ht="15.75" customHeight="1">
      <c r="C54" s="49" t="s">
        <v>165</v>
      </c>
      <c r="K54" s="49" t="b">
        <f>IF(Armeebogen!F21=1,Armeebogen!C21)</f>
        <v>0</v>
      </c>
      <c r="L54" s="49" t="b">
        <f>IF(Armeebogen!F21=2,Armeebogen!C21)</f>
        <v>0</v>
      </c>
      <c r="M54" s="49" t="b">
        <f>IF(Armeebogen!F21=3,Armeebogen!C21)</f>
        <v>0</v>
      </c>
      <c r="N54" s="49" t="b">
        <f>IF(Armeebogen!F21=4,Armeebogen!C21)</f>
        <v>0</v>
      </c>
      <c r="O54" s="49" t="b">
        <f>IF(Armeebogen!F21=5,Armeebogen!C21)</f>
        <v>0</v>
      </c>
      <c r="P54" s="49" t="b">
        <f>IF(Armeebogen!F21=6,Armeebogen!C21)</f>
        <v>0</v>
      </c>
      <c r="Q54" s="49" t="b">
        <f>IF(Armeebogen!F21=7,Armeebogen!C21)</f>
        <v>0</v>
      </c>
      <c r="R54" s="49" t="b">
        <f>IF(Armeebogen!F21=8,Armeebogen!C21)</f>
        <v>0</v>
      </c>
      <c r="S54" s="49" t="b">
        <f>IF(Armeebogen!F21=9,Armeebogen!C21)</f>
        <v>0</v>
      </c>
    </row>
    <row r="55" ht="15.75" customHeight="1">
      <c r="C55" s="49" t="s">
        <v>166</v>
      </c>
      <c r="K55" s="49" t="b">
        <f>IF(Armeebogen!F22=1,Armeebogen!C22)</f>
        <v>0</v>
      </c>
      <c r="L55" s="49" t="b">
        <f>IF(Armeebogen!F22=2,Armeebogen!C22)</f>
        <v>0</v>
      </c>
      <c r="M55" s="49" t="b">
        <f>IF(Armeebogen!F22=3,Armeebogen!C22)</f>
        <v>0</v>
      </c>
      <c r="N55" s="49" t="b">
        <f>IF(Armeebogen!F22=4,Armeebogen!C22)</f>
        <v>0</v>
      </c>
      <c r="O55" s="49" t="b">
        <f>IF(Armeebogen!F22=5,Armeebogen!C22)</f>
        <v>0</v>
      </c>
      <c r="P55" s="49" t="b">
        <f>IF(Armeebogen!F22=6,Armeebogen!C22)</f>
        <v>0</v>
      </c>
      <c r="Q55" s="49" t="b">
        <f>IF(Armeebogen!F22=7,Armeebogen!C22)</f>
        <v>0</v>
      </c>
      <c r="R55" s="49" t="b">
        <f>IF(Armeebogen!F22=8,Armeebogen!C22)</f>
        <v>0</v>
      </c>
      <c r="S55" s="49" t="b">
        <f>IF(Armeebogen!F22=9,Armeebogen!C22)</f>
        <v>0</v>
      </c>
    </row>
    <row r="56" ht="15.75" customHeight="1">
      <c r="C56" s="49" t="s">
        <v>46</v>
      </c>
      <c r="K56" s="49" t="b">
        <f>IF(Armeebogen!F23=1,Armeebogen!C23)</f>
        <v>0</v>
      </c>
      <c r="L56" s="49" t="b">
        <f>IF(Armeebogen!F23=2,Armeebogen!C23)</f>
        <v>0</v>
      </c>
      <c r="M56" s="49" t="b">
        <f>IF(Armeebogen!F23=3,Armeebogen!C23)</f>
        <v>0</v>
      </c>
      <c r="N56" s="49" t="b">
        <f>IF(Armeebogen!F23=4,Armeebogen!C23)</f>
        <v>0</v>
      </c>
      <c r="O56" s="49" t="b">
        <f>IF(Armeebogen!F23=5,Armeebogen!C23)</f>
        <v>0</v>
      </c>
      <c r="P56" s="49" t="b">
        <f>IF(Armeebogen!F23=6,Armeebogen!C23)</f>
        <v>0</v>
      </c>
      <c r="Q56" s="49" t="b">
        <f>IF(Armeebogen!F23=7,Armeebogen!C23)</f>
        <v>0</v>
      </c>
      <c r="R56" s="49" t="b">
        <f>IF(Armeebogen!F23=8,Armeebogen!C23)</f>
        <v>0</v>
      </c>
      <c r="S56" s="49" t="b">
        <f>IF(Armeebogen!F23=9,Armeebogen!C23)</f>
        <v>0</v>
      </c>
    </row>
    <row r="57" ht="15.75" customHeight="1">
      <c r="C57" s="49" t="s">
        <v>47</v>
      </c>
      <c r="K57" s="49" t="b">
        <f>IF(Armeebogen!F24=1,Armeebogen!C24)</f>
        <v>0</v>
      </c>
      <c r="L57" s="49" t="b">
        <f>IF(Armeebogen!F24=2,Armeebogen!C24)</f>
        <v>0</v>
      </c>
      <c r="M57" s="49" t="b">
        <f>IF(Armeebogen!F24=3,Armeebogen!C24)</f>
        <v>0</v>
      </c>
      <c r="N57" s="49" t="b">
        <f>IF(Armeebogen!F24=4,Armeebogen!C24)</f>
        <v>0</v>
      </c>
      <c r="O57" s="49" t="b">
        <f>IF(Armeebogen!F24=5,Armeebogen!C24)</f>
        <v>0</v>
      </c>
      <c r="P57" s="49" t="b">
        <f>IF(Armeebogen!F24=6,Armeebogen!C24)</f>
        <v>0</v>
      </c>
      <c r="Q57" s="49" t="b">
        <f>IF(Armeebogen!F24=7,Armeebogen!C24)</f>
        <v>0</v>
      </c>
      <c r="R57" s="49" t="b">
        <f>IF(Armeebogen!F24=8,Armeebogen!C24)</f>
        <v>0</v>
      </c>
      <c r="S57" s="49" t="b">
        <f>IF(Armeebogen!F24=9,Armeebogen!C24)</f>
        <v>0</v>
      </c>
    </row>
    <row r="58" ht="15.75" customHeight="1">
      <c r="C58" s="49" t="s">
        <v>167</v>
      </c>
      <c r="K58" s="49" t="b">
        <f>IF(Armeebogen!F25=1,Armeebogen!C25)</f>
        <v>0</v>
      </c>
      <c r="L58" s="49" t="b">
        <f>IF(Armeebogen!F25=2,Armeebogen!C25)</f>
        <v>0</v>
      </c>
      <c r="M58" s="49" t="b">
        <f>IF(Armeebogen!F25=3,Armeebogen!C25)</f>
        <v>0</v>
      </c>
      <c r="N58" s="49" t="b">
        <f>IF(Armeebogen!F25=4,Armeebogen!C25)</f>
        <v>0</v>
      </c>
      <c r="O58" s="49" t="b">
        <f>IF(Armeebogen!F25=5,Armeebogen!C25)</f>
        <v>0</v>
      </c>
      <c r="P58" s="49" t="b">
        <f>IF(Armeebogen!F25=6,Armeebogen!C25)</f>
        <v>0</v>
      </c>
      <c r="Q58" s="49" t="b">
        <f>IF(Armeebogen!F25=7,Armeebogen!C25)</f>
        <v>0</v>
      </c>
      <c r="R58" s="49" t="b">
        <f>IF(Armeebogen!F25=8,Armeebogen!C25)</f>
        <v>0</v>
      </c>
      <c r="S58" s="49" t="b">
        <f>IF(Armeebogen!F25=9,Armeebogen!C25)</f>
        <v>0</v>
      </c>
    </row>
    <row r="59" ht="15.75" customHeight="1">
      <c r="C59" s="49" t="s">
        <v>39</v>
      </c>
      <c r="K59" s="49" t="b">
        <f>IF(Armeebogen!F26=1,Armeebogen!C26)</f>
        <v>0</v>
      </c>
      <c r="L59" s="49" t="b">
        <f>IF(Armeebogen!F26=2,Armeebogen!C26)</f>
        <v>0</v>
      </c>
      <c r="M59" s="49" t="b">
        <f>IF(Armeebogen!F26=3,Armeebogen!C26)</f>
        <v>0</v>
      </c>
      <c r="N59" s="49" t="b">
        <f>IF(Armeebogen!F26=4,Armeebogen!C26)</f>
        <v>0</v>
      </c>
      <c r="O59" s="49" t="b">
        <f>IF(Armeebogen!F26=5,Armeebogen!C26)</f>
        <v>0</v>
      </c>
      <c r="P59" s="49" t="b">
        <f>IF(Armeebogen!F26=6,Armeebogen!C26)</f>
        <v>0</v>
      </c>
      <c r="Q59" s="49" t="b">
        <f>IF(Armeebogen!F26=7,Armeebogen!C26)</f>
        <v>0</v>
      </c>
      <c r="R59" s="49" t="b">
        <f>IF(Armeebogen!F26=8,Armeebogen!C26)</f>
        <v>0</v>
      </c>
      <c r="S59" s="49" t="b">
        <f>IF(Armeebogen!F26=9,Armeebogen!C26)</f>
        <v>0</v>
      </c>
    </row>
    <row r="60" ht="15.75" customHeight="1">
      <c r="C60" s="49" t="s">
        <v>168</v>
      </c>
      <c r="K60" s="49" t="b">
        <f>IF(Armeebogen!F27=1,Armeebogen!C27)</f>
        <v>0</v>
      </c>
      <c r="L60" s="49" t="b">
        <f>IF(Armeebogen!F27=2,Armeebogen!C27)</f>
        <v>0</v>
      </c>
      <c r="M60" s="49" t="b">
        <f>IF(Armeebogen!F27=3,Armeebogen!C27)</f>
        <v>0</v>
      </c>
      <c r="N60" s="49" t="b">
        <f>IF(Armeebogen!F27=4,Armeebogen!C27)</f>
        <v>0</v>
      </c>
      <c r="O60" s="49" t="b">
        <f>IF(Armeebogen!F27=5,Armeebogen!C27)</f>
        <v>0</v>
      </c>
      <c r="P60" s="49" t="b">
        <f>IF(Armeebogen!F27=6,Armeebogen!C27)</f>
        <v>0</v>
      </c>
      <c r="Q60" s="49" t="b">
        <f>IF(Armeebogen!F27=7,Armeebogen!C27)</f>
        <v>0</v>
      </c>
      <c r="R60" s="49" t="b">
        <f>IF(Armeebogen!F27=8,Armeebogen!C27)</f>
        <v>0</v>
      </c>
      <c r="S60" s="49" t="b">
        <f>IF(Armeebogen!F27=9,Armeebogen!C27)</f>
        <v>0</v>
      </c>
    </row>
    <row r="61" ht="15.75" customHeight="1">
      <c r="C61" s="49" t="s">
        <v>169</v>
      </c>
      <c r="K61" s="49" t="b">
        <f>IF(Armeebogen!F28=1,Armeebogen!C28)</f>
        <v>0</v>
      </c>
      <c r="L61" s="49" t="b">
        <f>IF(Armeebogen!F28=2,Armeebogen!C28)</f>
        <v>0</v>
      </c>
      <c r="M61" s="49" t="b">
        <f>IF(Armeebogen!F28=3,Armeebogen!C28)</f>
        <v>0</v>
      </c>
      <c r="N61" s="49" t="b">
        <f>IF(Armeebogen!F28=4,Armeebogen!C28)</f>
        <v>0</v>
      </c>
      <c r="O61" s="49" t="b">
        <f>IF(Armeebogen!F28=5,Armeebogen!C28)</f>
        <v>0</v>
      </c>
      <c r="P61" s="49" t="b">
        <f>IF(Armeebogen!F28=6,Armeebogen!C28)</f>
        <v>0</v>
      </c>
      <c r="Q61" s="49" t="b">
        <f>IF(Armeebogen!F28=7,Armeebogen!C28)</f>
        <v>0</v>
      </c>
      <c r="R61" s="49" t="b">
        <f>IF(Armeebogen!F28=8,Armeebogen!C28)</f>
        <v>0</v>
      </c>
      <c r="S61" s="49" t="b">
        <f>IF(Armeebogen!F28=9,Armeebogen!C28)</f>
        <v>0</v>
      </c>
    </row>
    <row r="62" ht="15.75" customHeight="1">
      <c r="C62" s="49" t="s">
        <v>49</v>
      </c>
      <c r="K62" s="49" t="b">
        <f>IF(Armeebogen!F29=1,Armeebogen!C29)</f>
        <v>0</v>
      </c>
      <c r="L62" s="49" t="b">
        <f>IF(Armeebogen!F29=2,Armeebogen!C29)</f>
        <v>0</v>
      </c>
      <c r="M62" s="49" t="b">
        <f>IF(Armeebogen!F29=3,Armeebogen!C29)</f>
        <v>0</v>
      </c>
      <c r="N62" s="49" t="b">
        <f>IF(Armeebogen!F29=4,Armeebogen!C29)</f>
        <v>0</v>
      </c>
      <c r="O62" s="49" t="b">
        <f>IF(Armeebogen!F29=5,Armeebogen!C29)</f>
        <v>0</v>
      </c>
      <c r="P62" s="49" t="b">
        <f>IF(Armeebogen!F29=6,Armeebogen!C29)</f>
        <v>0</v>
      </c>
      <c r="Q62" s="49" t="b">
        <f>IF(Armeebogen!F29=7,Armeebogen!C29)</f>
        <v>0</v>
      </c>
      <c r="R62" s="49" t="b">
        <f>IF(Armeebogen!F29=8,Armeebogen!C29)</f>
        <v>0</v>
      </c>
      <c r="S62" s="49" t="b">
        <f>IF(Armeebogen!F29=9,Armeebogen!C29)</f>
        <v>0</v>
      </c>
    </row>
    <row r="63" ht="15.75" customHeight="1">
      <c r="C63" s="2" t="s">
        <v>48</v>
      </c>
      <c r="K63" s="49" t="b">
        <f>IF(Armeebogen!F30=1,Armeebogen!C30)</f>
        <v>0</v>
      </c>
      <c r="L63" s="49" t="b">
        <f>IF(Armeebogen!F30=2,Armeebogen!C30)</f>
        <v>0</v>
      </c>
      <c r="M63" s="49" t="b">
        <f>IF(Armeebogen!F30=3,Armeebogen!C30)</f>
        <v>0</v>
      </c>
      <c r="N63" s="49" t="b">
        <f>IF(Armeebogen!F30=4,Armeebogen!C30)</f>
        <v>0</v>
      </c>
      <c r="O63" s="49" t="b">
        <f>IF(Armeebogen!F30=5,Armeebogen!C30)</f>
        <v>0</v>
      </c>
      <c r="P63" s="49" t="b">
        <f>IF(Armeebogen!F30=6,Armeebogen!C30)</f>
        <v>0</v>
      </c>
      <c r="Q63" s="49" t="b">
        <f>IF(Armeebogen!F30=7,Armeebogen!C30)</f>
        <v>0</v>
      </c>
      <c r="R63" s="49" t="b">
        <f>IF(Armeebogen!F30=8,Armeebogen!C30)</f>
        <v>0</v>
      </c>
      <c r="S63" s="49" t="b">
        <f>IF(Armeebogen!F30=9,Armeebogen!C30)</f>
        <v>0</v>
      </c>
    </row>
    <row r="64" ht="15.75" customHeight="1">
      <c r="C64" s="49" t="s">
        <v>50</v>
      </c>
      <c r="K64" s="49" t="b">
        <f>IF(Armeebogen!F31=1,Armeebogen!C31)</f>
        <v>0</v>
      </c>
      <c r="L64" s="49" t="b">
        <f>IF(Armeebogen!F31=2,Armeebogen!C31)</f>
        <v>0</v>
      </c>
      <c r="M64" s="49" t="b">
        <f>IF(Armeebogen!F31=3,Armeebogen!C31)</f>
        <v>0</v>
      </c>
      <c r="N64" s="49" t="b">
        <f>IF(Armeebogen!F31=4,Armeebogen!C31)</f>
        <v>0</v>
      </c>
      <c r="O64" s="49" t="b">
        <f>IF(Armeebogen!F31=5,Armeebogen!C31)</f>
        <v>0</v>
      </c>
      <c r="P64" s="49" t="b">
        <f>IF(Armeebogen!F31=6,Armeebogen!C31)</f>
        <v>0</v>
      </c>
      <c r="Q64" s="49" t="b">
        <f>IF(Armeebogen!F31=7,Armeebogen!C31)</f>
        <v>0</v>
      </c>
      <c r="R64" s="49" t="b">
        <f>IF(Armeebogen!F31=8,Armeebogen!C31)</f>
        <v>0</v>
      </c>
      <c r="S64" s="49" t="b">
        <f>IF(Armeebogen!F31=9,Armeebogen!C31)</f>
        <v>0</v>
      </c>
    </row>
    <row r="65" ht="15.75" customHeight="1">
      <c r="C65" s="49" t="s">
        <v>95</v>
      </c>
      <c r="K65" s="49" t="b">
        <f>IF(Armeebogen!F32=1,Armeebogen!C32)</f>
        <v>0</v>
      </c>
      <c r="L65" s="49" t="b">
        <f>IF(Armeebogen!F32=2,Armeebogen!C32)</f>
        <v>0</v>
      </c>
      <c r="M65" s="49" t="b">
        <f>IF(Armeebogen!F32=3,Armeebogen!C32)</f>
        <v>0</v>
      </c>
      <c r="N65" s="49" t="b">
        <f>IF(Armeebogen!F32=4,Armeebogen!C32)</f>
        <v>0</v>
      </c>
      <c r="O65" s="49" t="b">
        <f>IF(Armeebogen!F32=5,Armeebogen!C32)</f>
        <v>0</v>
      </c>
      <c r="P65" s="49" t="b">
        <f>IF(Armeebogen!F32=6,Armeebogen!C32)</f>
        <v>0</v>
      </c>
      <c r="Q65" s="49" t="b">
        <f>IF(Armeebogen!F32=7,Armeebogen!C32)</f>
        <v>0</v>
      </c>
      <c r="R65" s="49" t="b">
        <f>IF(Armeebogen!F32=8,Armeebogen!C32)</f>
        <v>0</v>
      </c>
      <c r="S65" s="49" t="b">
        <f>IF(Armeebogen!F32=9,Armeebogen!C32)</f>
        <v>0</v>
      </c>
    </row>
    <row r="66" ht="15.75" customHeight="1">
      <c r="C66" s="49" t="s">
        <v>51</v>
      </c>
      <c r="K66" s="49" t="b">
        <f>IF(Armeebogen!F33=1,Armeebogen!C33)</f>
        <v>0</v>
      </c>
      <c r="L66" s="49" t="b">
        <f>IF(Armeebogen!F33=2,Armeebogen!C33)</f>
        <v>0</v>
      </c>
      <c r="M66" s="49" t="b">
        <f>IF(Armeebogen!F33=3,Armeebogen!C33)</f>
        <v>0</v>
      </c>
      <c r="N66" s="49" t="b">
        <f>IF(Armeebogen!F33=4,Armeebogen!C33)</f>
        <v>0</v>
      </c>
      <c r="O66" s="49" t="b">
        <f>IF(Armeebogen!F33=5,Armeebogen!C33)</f>
        <v>0</v>
      </c>
      <c r="P66" s="49" t="b">
        <f>IF(Armeebogen!F33=6,Armeebogen!C33)</f>
        <v>0</v>
      </c>
      <c r="Q66" s="49" t="b">
        <f>IF(Armeebogen!F33=7,Armeebogen!C33)</f>
        <v>0</v>
      </c>
      <c r="R66" s="49" t="b">
        <f>IF(Armeebogen!F33=8,Armeebogen!C33)</f>
        <v>0</v>
      </c>
      <c r="S66" s="49" t="b">
        <f>IF(Armeebogen!F33=9,Armeebogen!C33)</f>
        <v>0</v>
      </c>
    </row>
    <row r="67" ht="15.75" customHeight="1">
      <c r="C67" s="49" t="s">
        <v>170</v>
      </c>
      <c r="K67" s="49" t="b">
        <f>IF(Armeebogen!F34=1,Armeebogen!C34)</f>
        <v>0</v>
      </c>
      <c r="L67" s="49" t="b">
        <f>IF(Armeebogen!F34=2,Armeebogen!C34)</f>
        <v>0</v>
      </c>
      <c r="M67" s="49" t="b">
        <f>IF(Armeebogen!F34=3,Armeebogen!C34)</f>
        <v>0</v>
      </c>
      <c r="N67" s="49" t="b">
        <f>IF(Armeebogen!F34=4,Armeebogen!C34)</f>
        <v>0</v>
      </c>
      <c r="O67" s="49" t="b">
        <f>IF(Armeebogen!F34=5,Armeebogen!C34)</f>
        <v>0</v>
      </c>
      <c r="P67" s="49" t="b">
        <f>IF(Armeebogen!F34=6,Armeebogen!C34)</f>
        <v>0</v>
      </c>
      <c r="Q67" s="49" t="b">
        <f>IF(Armeebogen!F34=7,Armeebogen!C34)</f>
        <v>0</v>
      </c>
      <c r="R67" s="49" t="b">
        <f>IF(Armeebogen!F34=8,Armeebogen!C34)</f>
        <v>0</v>
      </c>
      <c r="S67" s="49" t="b">
        <f>IF(Armeebogen!F34=9,Armeebogen!C34)</f>
        <v>0</v>
      </c>
    </row>
    <row r="68" ht="15.75" customHeight="1">
      <c r="C68" s="49" t="s">
        <v>171</v>
      </c>
      <c r="K68" s="49" t="b">
        <f>IF(Armeebogen!F35=1,Armeebogen!C35)</f>
        <v>0</v>
      </c>
      <c r="L68" s="49" t="b">
        <f>IF(Armeebogen!F35=2,Armeebogen!C35)</f>
        <v>0</v>
      </c>
      <c r="M68" s="49" t="b">
        <f>IF(Armeebogen!F35=3,Armeebogen!C35)</f>
        <v>0</v>
      </c>
      <c r="N68" s="49" t="b">
        <f>IF(Armeebogen!F35=4,Armeebogen!C35)</f>
        <v>0</v>
      </c>
      <c r="O68" s="49" t="b">
        <f>IF(Armeebogen!F35=5,Armeebogen!C35)</f>
        <v>0</v>
      </c>
      <c r="P68" s="49" t="b">
        <f>IF(Armeebogen!F35=6,Armeebogen!C35)</f>
        <v>0</v>
      </c>
      <c r="Q68" s="49" t="b">
        <f>IF(Armeebogen!F35=7,Armeebogen!C35)</f>
        <v>0</v>
      </c>
      <c r="R68" s="49" t="b">
        <f>IF(Armeebogen!F35=8,Armeebogen!C35)</f>
        <v>0</v>
      </c>
      <c r="S68" s="49" t="b">
        <f>IF(Armeebogen!F35=9,Armeebogen!C35)</f>
        <v>0</v>
      </c>
    </row>
    <row r="69" ht="15.75" customHeight="1">
      <c r="C69" s="49" t="s">
        <v>172</v>
      </c>
      <c r="K69" s="49" t="b">
        <f>IF(Armeebogen!F36=1,Armeebogen!C36)</f>
        <v>0</v>
      </c>
      <c r="L69" s="49" t="b">
        <f>IF(Armeebogen!F36=2,Armeebogen!C36)</f>
        <v>0</v>
      </c>
      <c r="M69" s="49" t="b">
        <f>IF(Armeebogen!F36=3,Armeebogen!C36)</f>
        <v>0</v>
      </c>
      <c r="N69" s="49" t="b">
        <f>IF(Armeebogen!F36=4,Armeebogen!C36)</f>
        <v>0</v>
      </c>
      <c r="O69" s="49" t="b">
        <f>IF(Armeebogen!F36=5,Armeebogen!C36)</f>
        <v>0</v>
      </c>
      <c r="P69" s="49" t="b">
        <f>IF(Armeebogen!F36=6,Armeebogen!C36)</f>
        <v>0</v>
      </c>
      <c r="Q69" s="49" t="b">
        <f>IF(Armeebogen!F36=7,Armeebogen!C36)</f>
        <v>0</v>
      </c>
      <c r="R69" s="49" t="b">
        <f>IF(Armeebogen!F36=8,Armeebogen!C36)</f>
        <v>0</v>
      </c>
      <c r="S69" s="49" t="b">
        <f>IF(Armeebogen!F36=9,Armeebogen!C36)</f>
        <v>0</v>
      </c>
    </row>
    <row r="70" ht="15.75" customHeight="1">
      <c r="C70" s="49" t="s">
        <v>66</v>
      </c>
      <c r="K70" s="49" t="b">
        <f>IF(Armeebogen!F37=1,Armeebogen!C37)</f>
        <v>0</v>
      </c>
      <c r="L70" s="49" t="b">
        <f>IF(Armeebogen!F37=2,Armeebogen!C37)</f>
        <v>0</v>
      </c>
      <c r="M70" s="49" t="b">
        <f>IF(Armeebogen!F37=3,Armeebogen!C37)</f>
        <v>0</v>
      </c>
      <c r="N70" s="49" t="b">
        <f>IF(Armeebogen!F37=4,Armeebogen!C37)</f>
        <v>0</v>
      </c>
      <c r="O70" s="49" t="b">
        <f>IF(Armeebogen!F37=5,Armeebogen!C37)</f>
        <v>0</v>
      </c>
      <c r="P70" s="49" t="b">
        <f>IF(Armeebogen!F37=6,Armeebogen!C37)</f>
        <v>0</v>
      </c>
      <c r="Q70" s="49" t="b">
        <f>IF(Armeebogen!F37=7,Armeebogen!C37)</f>
        <v>0</v>
      </c>
      <c r="R70" s="49" t="b">
        <f>IF(Armeebogen!F37=8,Armeebogen!C37)</f>
        <v>0</v>
      </c>
      <c r="S70" s="49" t="b">
        <f>IF(Armeebogen!F37=9,Armeebogen!C37)</f>
        <v>0</v>
      </c>
    </row>
    <row r="71" ht="15.75" customHeight="1">
      <c r="C71" s="49" t="s">
        <v>173</v>
      </c>
      <c r="K71" s="49" t="b">
        <f>IF(Armeebogen!F38=1,Armeebogen!C38)</f>
        <v>0</v>
      </c>
      <c r="L71" s="49" t="b">
        <f>IF(Armeebogen!F38=2,Armeebogen!C38)</f>
        <v>0</v>
      </c>
      <c r="M71" s="49" t="b">
        <f>IF(Armeebogen!F38=3,Armeebogen!C38)</f>
        <v>0</v>
      </c>
      <c r="N71" s="49" t="b">
        <f>IF(Armeebogen!F38=4,Armeebogen!C38)</f>
        <v>0</v>
      </c>
      <c r="O71" s="49" t="b">
        <f>IF(Armeebogen!F38=5,Armeebogen!C38)</f>
        <v>0</v>
      </c>
      <c r="P71" s="49" t="b">
        <f>IF(Armeebogen!F38=6,Armeebogen!C38)</f>
        <v>0</v>
      </c>
      <c r="Q71" s="49" t="b">
        <f>IF(Armeebogen!F38=7,Armeebogen!C38)</f>
        <v>0</v>
      </c>
      <c r="R71" s="49" t="b">
        <f>IF(Armeebogen!F38=8,Armeebogen!C38)</f>
        <v>0</v>
      </c>
      <c r="S71" s="49" t="b">
        <f>IF(Armeebogen!F38=9,Armeebogen!C38)</f>
        <v>0</v>
      </c>
    </row>
    <row r="72" ht="15.75" customHeight="1">
      <c r="C72" s="49" t="s">
        <v>53</v>
      </c>
      <c r="K72" s="49" t="b">
        <f>IF(Armeebogen!F49=1,Armeebogen!C49)</f>
        <v>0</v>
      </c>
      <c r="L72" s="49" t="b">
        <f>IF(Armeebogen!F49=2,Armeebogen!C49)</f>
        <v>0</v>
      </c>
      <c r="M72" s="49" t="b">
        <f>IF(Armeebogen!F49=3,Armeebogen!C49)</f>
        <v>0</v>
      </c>
      <c r="N72" s="49" t="b">
        <f>IF(Armeebogen!F49=4,Armeebogen!C49)</f>
        <v>0</v>
      </c>
      <c r="O72" s="49" t="b">
        <f>IF(Armeebogen!F49=5,Armeebogen!C49)</f>
        <v>0</v>
      </c>
      <c r="P72" s="49" t="b">
        <f>IF(Armeebogen!F49=6,Armeebogen!C49)</f>
        <v>0</v>
      </c>
      <c r="Q72" s="49" t="b">
        <f>IF(Armeebogen!F49=7,Armeebogen!C49)</f>
        <v>0</v>
      </c>
      <c r="R72" s="49" t="b">
        <f>IF(Armeebogen!F49=8,Armeebogen!C49)</f>
        <v>0</v>
      </c>
      <c r="S72" s="49" t="b">
        <f>IF(Armeebogen!F49=9,Armeebogen!C49)</f>
        <v>0</v>
      </c>
    </row>
    <row r="73" ht="15.75" customHeight="1">
      <c r="C73" s="49" t="s">
        <v>174</v>
      </c>
    </row>
    <row r="74" ht="15.75" customHeight="1">
      <c r="C74" s="49" t="s">
        <v>175</v>
      </c>
      <c r="K74" s="49">
        <f t="shared" ref="K74:S74" si="2">IF(K44="Sauron (24)",24,IF(K44 = "Legendär (18)", 18,IF(K44 = "Ruhmreich (15)", 15,IF(K44 = "Mächtig (12)", 12,IF(K44 = "Gering (6)", 6,IF(K44 = "Unabhängig (0)", 0,IF(K44 = "Krieger (0)", 0,IF(K44 = FALSE, 0))))))))</f>
        <v>0</v>
      </c>
      <c r="L74" s="2">
        <f t="shared" si="2"/>
        <v>0</v>
      </c>
      <c r="M74" s="2">
        <f t="shared" si="2"/>
        <v>0</v>
      </c>
      <c r="N74" s="2">
        <f t="shared" si="2"/>
        <v>0</v>
      </c>
      <c r="O74" s="2">
        <f t="shared" si="2"/>
        <v>0</v>
      </c>
      <c r="P74" s="2">
        <f t="shared" si="2"/>
        <v>0</v>
      </c>
      <c r="Q74" s="2">
        <f t="shared" si="2"/>
        <v>0</v>
      </c>
      <c r="R74" s="2">
        <f t="shared" si="2"/>
        <v>0</v>
      </c>
      <c r="S74" s="2">
        <f t="shared" si="2"/>
        <v>0</v>
      </c>
    </row>
    <row r="75" ht="15.75" customHeight="1">
      <c r="C75" s="49" t="s">
        <v>67</v>
      </c>
      <c r="K75" s="2">
        <f t="shared" ref="K75:S75" si="3">IF(K45="Sauron (24)",24,IF(K45 = "Legendär (18)", 18,IF(K45 = "Ruhmreich (15)", 15,IF(K45 = "Mächtig (12)", 12,IF(K45 = "Gering (6)", 6,IF(K45 = "Unabhängig (0)", 0,IF(K45 = "Krieger (0)", 0,IF(K45 = FALSE, 0))))))))</f>
        <v>0</v>
      </c>
      <c r="L75" s="2">
        <f t="shared" si="3"/>
        <v>0</v>
      </c>
      <c r="M75" s="2">
        <f t="shared" si="3"/>
        <v>0</v>
      </c>
      <c r="N75" s="2">
        <f t="shared" si="3"/>
        <v>0</v>
      </c>
      <c r="O75" s="2">
        <f t="shared" si="3"/>
        <v>0</v>
      </c>
      <c r="P75" s="2">
        <f t="shared" si="3"/>
        <v>0</v>
      </c>
      <c r="Q75" s="2">
        <f t="shared" si="3"/>
        <v>0</v>
      </c>
      <c r="R75" s="2">
        <f t="shared" si="3"/>
        <v>0</v>
      </c>
      <c r="S75" s="2">
        <f t="shared" si="3"/>
        <v>0</v>
      </c>
    </row>
    <row r="76" ht="15.75" customHeight="1">
      <c r="C76" s="49" t="s">
        <v>68</v>
      </c>
      <c r="K76" s="2">
        <f t="shared" ref="K76:S76" si="4">IF(K46="Sauron (24)",24,IF(K46 = "Legendär (18)", 18,IF(K46 = "Ruhmreich (15)", 15,IF(K46 = "Mächtig (12)", 12,IF(K46 = "Gering (6)", 6,IF(K46 = "Unabhängig (0)", 0,IF(K46 = "Krieger (0)", 0,IF(K46 = FALSE, 0))))))))</f>
        <v>0</v>
      </c>
      <c r="L76" s="2">
        <f t="shared" si="4"/>
        <v>0</v>
      </c>
      <c r="M76" s="2">
        <f t="shared" si="4"/>
        <v>0</v>
      </c>
      <c r="N76" s="2">
        <f t="shared" si="4"/>
        <v>0</v>
      </c>
      <c r="O76" s="2">
        <f t="shared" si="4"/>
        <v>0</v>
      </c>
      <c r="P76" s="2">
        <f t="shared" si="4"/>
        <v>0</v>
      </c>
      <c r="Q76" s="2">
        <f t="shared" si="4"/>
        <v>0</v>
      </c>
      <c r="R76" s="2">
        <f t="shared" si="4"/>
        <v>0</v>
      </c>
      <c r="S76" s="2">
        <f t="shared" si="4"/>
        <v>0</v>
      </c>
    </row>
    <row r="77" ht="15.75" customHeight="1">
      <c r="C77" s="49" t="s">
        <v>70</v>
      </c>
      <c r="K77" s="2">
        <f t="shared" ref="K77:S77" si="5">IF(K47="Sauron (24)",24,IF(K47 = "Legendär (18)", 18,IF(K47 = "Ruhmreich (15)", 15,IF(K47 = "Mächtig (12)", 12,IF(K47 = "Gering (6)", 6,IF(K47 = "Unabhängig (0)", 0,IF(K47 = "Krieger (0)", 0,IF(K47 = FALSE, 0))))))))</f>
        <v>0</v>
      </c>
      <c r="L77" s="2">
        <f t="shared" si="5"/>
        <v>0</v>
      </c>
      <c r="M77" s="2">
        <f t="shared" si="5"/>
        <v>0</v>
      </c>
      <c r="N77" s="2">
        <f t="shared" si="5"/>
        <v>0</v>
      </c>
      <c r="O77" s="2">
        <f t="shared" si="5"/>
        <v>0</v>
      </c>
      <c r="P77" s="2">
        <f t="shared" si="5"/>
        <v>0</v>
      </c>
      <c r="Q77" s="2">
        <f t="shared" si="5"/>
        <v>0</v>
      </c>
      <c r="R77" s="2">
        <f t="shared" si="5"/>
        <v>0</v>
      </c>
      <c r="S77" s="2">
        <f t="shared" si="5"/>
        <v>0</v>
      </c>
    </row>
    <row r="78" ht="15.75" customHeight="1">
      <c r="C78" s="49" t="s">
        <v>176</v>
      </c>
      <c r="K78" s="2">
        <f t="shared" ref="K78:S78" si="6">IF(K48="Sauron (24)",24,IF(K48 = "Legendär (18)", 18,IF(K48 = "Ruhmreich (15)", 15,IF(K48 = "Mächtig (12)", 12,IF(K48 = "Gering (6)", 6,IF(K48 = "Unabhängig (0)", 0,IF(K48 = "Krieger (0)", 0,IF(K48 = FALSE, 0))))))))</f>
        <v>0</v>
      </c>
      <c r="L78" s="2">
        <f t="shared" si="6"/>
        <v>0</v>
      </c>
      <c r="M78" s="2">
        <f t="shared" si="6"/>
        <v>0</v>
      </c>
      <c r="N78" s="2">
        <f t="shared" si="6"/>
        <v>0</v>
      </c>
      <c r="O78" s="2">
        <f t="shared" si="6"/>
        <v>0</v>
      </c>
      <c r="P78" s="2">
        <f t="shared" si="6"/>
        <v>0</v>
      </c>
      <c r="Q78" s="2">
        <f t="shared" si="6"/>
        <v>0</v>
      </c>
      <c r="R78" s="2">
        <f t="shared" si="6"/>
        <v>0</v>
      </c>
      <c r="S78" s="2">
        <f t="shared" si="6"/>
        <v>0</v>
      </c>
    </row>
    <row r="79" ht="15.75" customHeight="1">
      <c r="C79" s="49" t="s">
        <v>177</v>
      </c>
      <c r="K79" s="2">
        <f t="shared" ref="K79:S79" si="7">IF(K49="Sauron (24)",24,IF(K49 = "Legendär (18)", 18,IF(K49 = "Ruhmreich (15)", 15,IF(K49 = "Mächtig (12)", 12,IF(K49 = "Gering (6)", 6,IF(K49 = "Unabhängig (0)", 0,IF(K49 = "Krieger (0)", 0,IF(K49 = FALSE, 0))))))))</f>
        <v>0</v>
      </c>
      <c r="L79" s="2">
        <f t="shared" si="7"/>
        <v>0</v>
      </c>
      <c r="M79" s="2">
        <f t="shared" si="7"/>
        <v>0</v>
      </c>
      <c r="N79" s="2">
        <f t="shared" si="7"/>
        <v>0</v>
      </c>
      <c r="O79" s="2">
        <f t="shared" si="7"/>
        <v>0</v>
      </c>
      <c r="P79" s="2">
        <f t="shared" si="7"/>
        <v>0</v>
      </c>
      <c r="Q79" s="2">
        <f t="shared" si="7"/>
        <v>0</v>
      </c>
      <c r="R79" s="2">
        <f t="shared" si="7"/>
        <v>0</v>
      </c>
      <c r="S79" s="2">
        <f t="shared" si="7"/>
        <v>0</v>
      </c>
    </row>
    <row r="80" ht="15.75" customHeight="1">
      <c r="C80" s="49" t="s">
        <v>57</v>
      </c>
      <c r="K80" s="2">
        <f t="shared" ref="K80:S80" si="8">IF(K50="Sauron (24)",24,IF(K50 = "Legendär (18)", 18,IF(K50 = "Ruhmreich (15)", 15,IF(K50 = "Mächtig (12)", 12,IF(K50 = "Gering (6)", 6,IF(K50 = "Unabhängig (0)", 0,IF(K50 = "Krieger (0)", 0,IF(K50 = FALSE, 0))))))))</f>
        <v>0</v>
      </c>
      <c r="L80" s="2">
        <f t="shared" si="8"/>
        <v>0</v>
      </c>
      <c r="M80" s="2">
        <f t="shared" si="8"/>
        <v>0</v>
      </c>
      <c r="N80" s="2">
        <f t="shared" si="8"/>
        <v>0</v>
      </c>
      <c r="O80" s="2">
        <f t="shared" si="8"/>
        <v>0</v>
      </c>
      <c r="P80" s="2">
        <f t="shared" si="8"/>
        <v>0</v>
      </c>
      <c r="Q80" s="2">
        <f t="shared" si="8"/>
        <v>0</v>
      </c>
      <c r="R80" s="2">
        <f t="shared" si="8"/>
        <v>0</v>
      </c>
      <c r="S80" s="2">
        <f t="shared" si="8"/>
        <v>0</v>
      </c>
    </row>
    <row r="81" ht="15.75" customHeight="1">
      <c r="C81" s="49" t="s">
        <v>72</v>
      </c>
      <c r="K81" s="2">
        <f t="shared" ref="K81:S81" si="9">IF(K51="Sauron (24)",24,IF(K51 = "Legendär (18)", 18,IF(K51 = "Ruhmreich (15)", 15,IF(K51 = "Mächtig (12)", 12,IF(K51 = "Gering (6)", 6,IF(K51 = "Unabhängig (0)", 0,IF(K51 = "Krieger (0)", 0,IF(K51 = FALSE, 0))))))))</f>
        <v>0</v>
      </c>
      <c r="L81" s="2">
        <f t="shared" si="9"/>
        <v>0</v>
      </c>
      <c r="M81" s="2">
        <f t="shared" si="9"/>
        <v>0</v>
      </c>
      <c r="N81" s="2">
        <f t="shared" si="9"/>
        <v>0</v>
      </c>
      <c r="O81" s="2">
        <f t="shared" si="9"/>
        <v>0</v>
      </c>
      <c r="P81" s="2">
        <f t="shared" si="9"/>
        <v>0</v>
      </c>
      <c r="Q81" s="2">
        <f t="shared" si="9"/>
        <v>0</v>
      </c>
      <c r="R81" s="2">
        <f t="shared" si="9"/>
        <v>0</v>
      </c>
      <c r="S81" s="2">
        <f t="shared" si="9"/>
        <v>0</v>
      </c>
    </row>
    <row r="82" ht="15.75" customHeight="1">
      <c r="C82" s="49" t="s">
        <v>178</v>
      </c>
      <c r="K82" s="2">
        <f t="shared" ref="K82:S82" si="10">IF(K52="Sauron (24)",24,IF(K52 = "Legendär (18)", 18,IF(K52 = "Ruhmreich (15)", 15,IF(K52 = "Mächtig (12)", 12,IF(K52 = "Gering (6)", 6,IF(K52 = "Unabhängig (0)", 0,IF(K52 = "Krieger (0)", 0,IF(K52 = FALSE, 0))))))))</f>
        <v>0</v>
      </c>
      <c r="L82" s="2">
        <f t="shared" si="10"/>
        <v>0</v>
      </c>
      <c r="M82" s="2">
        <f t="shared" si="10"/>
        <v>0</v>
      </c>
      <c r="N82" s="2">
        <f t="shared" si="10"/>
        <v>0</v>
      </c>
      <c r="O82" s="2">
        <f t="shared" si="10"/>
        <v>0</v>
      </c>
      <c r="P82" s="2">
        <f t="shared" si="10"/>
        <v>0</v>
      </c>
      <c r="Q82" s="2">
        <f t="shared" si="10"/>
        <v>0</v>
      </c>
      <c r="R82" s="2">
        <f t="shared" si="10"/>
        <v>0</v>
      </c>
      <c r="S82" s="2">
        <f t="shared" si="10"/>
        <v>0</v>
      </c>
    </row>
    <row r="83" ht="15.75" customHeight="1">
      <c r="C83" s="49" t="s">
        <v>73</v>
      </c>
      <c r="K83" s="2">
        <f t="shared" ref="K83:S83" si="11">IF(K53="Sauron (24)",24,IF(K53 = "Legendär (18)", 18,IF(K53 = "Ruhmreich (15)", 15,IF(K53 = "Mächtig (12)", 12,IF(K53 = "Gering (6)", 6,IF(K53 = "Unabhängig (0)", 0,IF(K53 = "Krieger (0)", 0,IF(K53 = FALSE, 0))))))))</f>
        <v>0</v>
      </c>
      <c r="L83" s="2">
        <f t="shared" si="11"/>
        <v>0</v>
      </c>
      <c r="M83" s="2">
        <f t="shared" si="11"/>
        <v>0</v>
      </c>
      <c r="N83" s="2">
        <f t="shared" si="11"/>
        <v>0</v>
      </c>
      <c r="O83" s="2">
        <f t="shared" si="11"/>
        <v>0</v>
      </c>
      <c r="P83" s="2">
        <f t="shared" si="11"/>
        <v>0</v>
      </c>
      <c r="Q83" s="2">
        <f t="shared" si="11"/>
        <v>0</v>
      </c>
      <c r="R83" s="2">
        <f t="shared" si="11"/>
        <v>0</v>
      </c>
      <c r="S83" s="2">
        <f t="shared" si="11"/>
        <v>0</v>
      </c>
    </row>
    <row r="84" ht="15.75" customHeight="1">
      <c r="C84" s="49" t="s">
        <v>179</v>
      </c>
      <c r="K84" s="2">
        <f t="shared" ref="K84:S84" si="12">IF(K54="Sauron (24)",24,IF(K54 = "Legendär (18)", 18,IF(K54 = "Ruhmreich (15)", 15,IF(K54 = "Mächtig (12)", 12,IF(K54 = "Gering (6)", 6,IF(K54 = "Unabhängig (0)", 0,IF(K54 = "Krieger (0)", 0,IF(K54 = FALSE, 0))))))))</f>
        <v>0</v>
      </c>
      <c r="L84" s="2">
        <f t="shared" si="12"/>
        <v>0</v>
      </c>
      <c r="M84" s="2">
        <f t="shared" si="12"/>
        <v>0</v>
      </c>
      <c r="N84" s="2">
        <f t="shared" si="12"/>
        <v>0</v>
      </c>
      <c r="O84" s="2">
        <f t="shared" si="12"/>
        <v>0</v>
      </c>
      <c r="P84" s="2">
        <f t="shared" si="12"/>
        <v>0</v>
      </c>
      <c r="Q84" s="2">
        <f t="shared" si="12"/>
        <v>0</v>
      </c>
      <c r="R84" s="2">
        <f t="shared" si="12"/>
        <v>0</v>
      </c>
      <c r="S84" s="2">
        <f t="shared" si="12"/>
        <v>0</v>
      </c>
    </row>
    <row r="85" ht="15.75" customHeight="1">
      <c r="C85" s="49" t="s">
        <v>74</v>
      </c>
      <c r="K85" s="2">
        <f t="shared" ref="K85:S85" si="13">IF(K55="Sauron (24)",24,IF(K55 = "Legendär (18)", 18,IF(K55 = "Ruhmreich (15)", 15,IF(K55 = "Mächtig (12)", 12,IF(K55 = "Gering (6)", 6,IF(K55 = "Unabhängig (0)", 0,IF(K55 = "Krieger (0)", 0,IF(K55 = FALSE, 0))))))))</f>
        <v>0</v>
      </c>
      <c r="L85" s="2">
        <f t="shared" si="13"/>
        <v>0</v>
      </c>
      <c r="M85" s="2">
        <f t="shared" si="13"/>
        <v>0</v>
      </c>
      <c r="N85" s="2">
        <f t="shared" si="13"/>
        <v>0</v>
      </c>
      <c r="O85" s="2">
        <f t="shared" si="13"/>
        <v>0</v>
      </c>
      <c r="P85" s="2">
        <f t="shared" si="13"/>
        <v>0</v>
      </c>
      <c r="Q85" s="2">
        <f t="shared" si="13"/>
        <v>0</v>
      </c>
      <c r="R85" s="2">
        <f t="shared" si="13"/>
        <v>0</v>
      </c>
      <c r="S85" s="2">
        <f t="shared" si="13"/>
        <v>0</v>
      </c>
    </row>
    <row r="86" ht="15.75" customHeight="1">
      <c r="C86" s="49" t="s">
        <v>58</v>
      </c>
      <c r="K86" s="2">
        <f t="shared" ref="K86:S86" si="14">IF(K56="Sauron (24)",24,IF(K56 = "Legendär (18)", 18,IF(K56 = "Ruhmreich (15)", 15,IF(K56 = "Mächtig (12)", 12,IF(K56 = "Gering (6)", 6,IF(K56 = "Unabhängig (0)", 0,IF(K56 = "Krieger (0)", 0,IF(K56 = FALSE, 0))))))))</f>
        <v>0</v>
      </c>
      <c r="L86" s="2">
        <f t="shared" si="14"/>
        <v>0</v>
      </c>
      <c r="M86" s="2">
        <f t="shared" si="14"/>
        <v>0</v>
      </c>
      <c r="N86" s="2">
        <f t="shared" si="14"/>
        <v>0</v>
      </c>
      <c r="O86" s="2">
        <f t="shared" si="14"/>
        <v>0</v>
      </c>
      <c r="P86" s="2">
        <f t="shared" si="14"/>
        <v>0</v>
      </c>
      <c r="Q86" s="2">
        <f t="shared" si="14"/>
        <v>0</v>
      </c>
      <c r="R86" s="2">
        <f t="shared" si="14"/>
        <v>0</v>
      </c>
      <c r="S86" s="2">
        <f t="shared" si="14"/>
        <v>0</v>
      </c>
    </row>
    <row r="87" ht="15.75" customHeight="1">
      <c r="C87" s="49" t="s">
        <v>180</v>
      </c>
      <c r="K87" s="2">
        <f t="shared" ref="K87:S87" si="15">IF(K57="Sauron (24)",24,IF(K57 = "Legendär (18)", 18,IF(K57 = "Ruhmreich (15)", 15,IF(K57 = "Mächtig (12)", 12,IF(K57 = "Gering (6)", 6,IF(K57 = "Unabhängig (0)", 0,IF(K57 = "Krieger (0)", 0,IF(K57 = FALSE, 0))))))))</f>
        <v>0</v>
      </c>
      <c r="L87" s="2">
        <f t="shared" si="15"/>
        <v>0</v>
      </c>
      <c r="M87" s="2">
        <f t="shared" si="15"/>
        <v>0</v>
      </c>
      <c r="N87" s="2">
        <f t="shared" si="15"/>
        <v>0</v>
      </c>
      <c r="O87" s="2">
        <f t="shared" si="15"/>
        <v>0</v>
      </c>
      <c r="P87" s="2">
        <f t="shared" si="15"/>
        <v>0</v>
      </c>
      <c r="Q87" s="2">
        <f t="shared" si="15"/>
        <v>0</v>
      </c>
      <c r="R87" s="2">
        <f t="shared" si="15"/>
        <v>0</v>
      </c>
      <c r="S87" s="2">
        <f t="shared" si="15"/>
        <v>0</v>
      </c>
    </row>
    <row r="88" ht="15.75" customHeight="1">
      <c r="C88" s="49" t="s">
        <v>181</v>
      </c>
      <c r="K88" s="2">
        <f t="shared" ref="K88:S88" si="16">IF(K58="Sauron (24)",24,IF(K58 = "Legendär (18)", 18,IF(K58 = "Ruhmreich (15)", 15,IF(K58 = "Mächtig (12)", 12,IF(K58 = "Gering (6)", 6,IF(K58 = "Unabhängig (0)", 0,IF(K58 = "Krieger (0)", 0,IF(K58 = FALSE, 0))))))))</f>
        <v>0</v>
      </c>
      <c r="L88" s="2">
        <f t="shared" si="16"/>
        <v>0</v>
      </c>
      <c r="M88" s="2">
        <f t="shared" si="16"/>
        <v>0</v>
      </c>
      <c r="N88" s="2">
        <f t="shared" si="16"/>
        <v>0</v>
      </c>
      <c r="O88" s="2">
        <f t="shared" si="16"/>
        <v>0</v>
      </c>
      <c r="P88" s="2">
        <f t="shared" si="16"/>
        <v>0</v>
      </c>
      <c r="Q88" s="2">
        <f t="shared" si="16"/>
        <v>0</v>
      </c>
      <c r="R88" s="2">
        <f t="shared" si="16"/>
        <v>0</v>
      </c>
      <c r="S88" s="2">
        <f t="shared" si="16"/>
        <v>0</v>
      </c>
    </row>
    <row r="89" ht="15.75" customHeight="1">
      <c r="C89" s="49" t="s">
        <v>76</v>
      </c>
      <c r="K89" s="2">
        <f t="shared" ref="K89:S89" si="17">IF(K59="Sauron (24)",24,IF(K59 = "Legendär (18)", 18,IF(K59 = "Ruhmreich (15)", 15,IF(K59 = "Mächtig (12)", 12,IF(K59 = "Gering (6)", 6,IF(K59 = "Unabhängig (0)", 0,IF(K59 = "Krieger (0)", 0,IF(K59 = FALSE, 0))))))))</f>
        <v>0</v>
      </c>
      <c r="L89" s="2">
        <f t="shared" si="17"/>
        <v>0</v>
      </c>
      <c r="M89" s="2">
        <f t="shared" si="17"/>
        <v>0</v>
      </c>
      <c r="N89" s="2">
        <f t="shared" si="17"/>
        <v>0</v>
      </c>
      <c r="O89" s="2">
        <f t="shared" si="17"/>
        <v>0</v>
      </c>
      <c r="P89" s="2">
        <f t="shared" si="17"/>
        <v>0</v>
      </c>
      <c r="Q89" s="2">
        <f t="shared" si="17"/>
        <v>0</v>
      </c>
      <c r="R89" s="2">
        <f t="shared" si="17"/>
        <v>0</v>
      </c>
      <c r="S89" s="2">
        <f t="shared" si="17"/>
        <v>0</v>
      </c>
    </row>
    <row r="90" ht="15.75" customHeight="1">
      <c r="C90" s="49" t="s">
        <v>77</v>
      </c>
      <c r="K90" s="2">
        <f t="shared" ref="K90:S90" si="18">IF(K60="Sauron (24)",24,IF(K60 = "Legendär (18)", 18,IF(K60 = "Ruhmreich (15)", 15,IF(K60 = "Mächtig (12)", 12,IF(K60 = "Gering (6)", 6,IF(K60 = "Unabhängig (0)", 0,IF(K60 = "Krieger (0)", 0,IF(K60 = FALSE, 0))))))))</f>
        <v>0</v>
      </c>
      <c r="L90" s="2">
        <f t="shared" si="18"/>
        <v>0</v>
      </c>
      <c r="M90" s="2">
        <f t="shared" si="18"/>
        <v>0</v>
      </c>
      <c r="N90" s="2">
        <f t="shared" si="18"/>
        <v>0</v>
      </c>
      <c r="O90" s="2">
        <f t="shared" si="18"/>
        <v>0</v>
      </c>
      <c r="P90" s="2">
        <f t="shared" si="18"/>
        <v>0</v>
      </c>
      <c r="Q90" s="2">
        <f t="shared" si="18"/>
        <v>0</v>
      </c>
      <c r="R90" s="2">
        <f t="shared" si="18"/>
        <v>0</v>
      </c>
      <c r="S90" s="2">
        <f t="shared" si="18"/>
        <v>0</v>
      </c>
    </row>
    <row r="91" ht="15.75" customHeight="1">
      <c r="C91" s="49" t="s">
        <v>182</v>
      </c>
      <c r="K91" s="2">
        <f t="shared" ref="K91:S91" si="19">IF(K61="Sauron (24)",24,IF(K61 = "Legendär (18)", 18,IF(K61 = "Ruhmreich (15)", 15,IF(K61 = "Mächtig (12)", 12,IF(K61 = "Gering (6)", 6,IF(K61 = "Unabhängig (0)", 0,IF(K61 = "Krieger (0)", 0,IF(K61 = FALSE, 0))))))))</f>
        <v>0</v>
      </c>
      <c r="L91" s="2">
        <f t="shared" si="19"/>
        <v>0</v>
      </c>
      <c r="M91" s="2">
        <f t="shared" si="19"/>
        <v>0</v>
      </c>
      <c r="N91" s="2">
        <f t="shared" si="19"/>
        <v>0</v>
      </c>
      <c r="O91" s="2">
        <f t="shared" si="19"/>
        <v>0</v>
      </c>
      <c r="P91" s="2">
        <f t="shared" si="19"/>
        <v>0</v>
      </c>
      <c r="Q91" s="2">
        <f t="shared" si="19"/>
        <v>0</v>
      </c>
      <c r="R91" s="2">
        <f t="shared" si="19"/>
        <v>0</v>
      </c>
      <c r="S91" s="2">
        <f t="shared" si="19"/>
        <v>0</v>
      </c>
    </row>
    <row r="92" ht="15.75" customHeight="1">
      <c r="C92" s="49" t="s">
        <v>183</v>
      </c>
      <c r="K92" s="2">
        <f t="shared" ref="K92:S92" si="20">IF(K62="Sauron (24)",24,IF(K62 = "Legendär (18)", 18,IF(K62 = "Ruhmreich (15)", 15,IF(K62 = "Mächtig (12)", 12,IF(K62 = "Gering (6)", 6,IF(K62 = "Unabhängig (0)", 0,IF(K62 = "Krieger (0)", 0,IF(K62 = FALSE, 0))))))))</f>
        <v>0</v>
      </c>
      <c r="L92" s="2">
        <f t="shared" si="20"/>
        <v>0</v>
      </c>
      <c r="M92" s="2">
        <f t="shared" si="20"/>
        <v>0</v>
      </c>
      <c r="N92" s="2">
        <f t="shared" si="20"/>
        <v>0</v>
      </c>
      <c r="O92" s="2">
        <f t="shared" si="20"/>
        <v>0</v>
      </c>
      <c r="P92" s="2">
        <f t="shared" si="20"/>
        <v>0</v>
      </c>
      <c r="Q92" s="2">
        <f t="shared" si="20"/>
        <v>0</v>
      </c>
      <c r="R92" s="2">
        <f t="shared" si="20"/>
        <v>0</v>
      </c>
      <c r="S92" s="2">
        <f t="shared" si="20"/>
        <v>0</v>
      </c>
    </row>
    <row r="93" ht="15.75" customHeight="1">
      <c r="C93" s="49" t="s">
        <v>184</v>
      </c>
      <c r="K93" s="2">
        <f t="shared" ref="K93:S93" si="21">IF(K63="Sauron (24)",24,IF(K63 = "Legendär (18)", 18,IF(K63 = "Ruhmreich (15)", 15,IF(K63 = "Mächtig (12)", 12,IF(K63 = "Gering (6)", 6,IF(K63 = "Unabhängig (0)", 0,IF(K63 = "Krieger (0)", 0,IF(K63 = FALSE, 0))))))))</f>
        <v>0</v>
      </c>
      <c r="L93" s="2">
        <f t="shared" si="21"/>
        <v>0</v>
      </c>
      <c r="M93" s="2">
        <f t="shared" si="21"/>
        <v>0</v>
      </c>
      <c r="N93" s="2">
        <f t="shared" si="21"/>
        <v>0</v>
      </c>
      <c r="O93" s="2">
        <f t="shared" si="21"/>
        <v>0</v>
      </c>
      <c r="P93" s="2">
        <f t="shared" si="21"/>
        <v>0</v>
      </c>
      <c r="Q93" s="2">
        <f t="shared" si="21"/>
        <v>0</v>
      </c>
      <c r="R93" s="2">
        <f t="shared" si="21"/>
        <v>0</v>
      </c>
      <c r="S93" s="2">
        <f t="shared" si="21"/>
        <v>0</v>
      </c>
    </row>
    <row r="94" ht="15.75" customHeight="1">
      <c r="C94" s="49" t="s">
        <v>185</v>
      </c>
      <c r="K94" s="2">
        <f t="shared" ref="K94:S94" si="22">IF(K64="Sauron (24)",24,IF(K64 = "Legendär (18)", 18,IF(K64 = "Ruhmreich (15)", 15,IF(K64 = "Mächtig (12)", 12,IF(K64 = "Gering (6)", 6,IF(K64 = "Unabhängig (0)", 0,IF(K64 = "Krieger (0)", 0,IF(K64 = FALSE, 0))))))))</f>
        <v>0</v>
      </c>
      <c r="L94" s="2">
        <f t="shared" si="22"/>
        <v>0</v>
      </c>
      <c r="M94" s="2">
        <f t="shared" si="22"/>
        <v>0</v>
      </c>
      <c r="N94" s="2">
        <f t="shared" si="22"/>
        <v>0</v>
      </c>
      <c r="O94" s="2">
        <f t="shared" si="22"/>
        <v>0</v>
      </c>
      <c r="P94" s="2">
        <f t="shared" si="22"/>
        <v>0</v>
      </c>
      <c r="Q94" s="2">
        <f t="shared" si="22"/>
        <v>0</v>
      </c>
      <c r="R94" s="2">
        <f t="shared" si="22"/>
        <v>0</v>
      </c>
      <c r="S94" s="2">
        <f t="shared" si="22"/>
        <v>0</v>
      </c>
    </row>
    <row r="95" ht="15.75" customHeight="1">
      <c r="C95" s="49" t="s">
        <v>78</v>
      </c>
      <c r="K95" s="2">
        <f t="shared" ref="K95:S95" si="23">IF(K65="Sauron (24)",24,IF(K65 = "Legendär (18)", 18,IF(K65 = "Ruhmreich (15)", 15,IF(K65 = "Mächtig (12)", 12,IF(K65 = "Gering (6)", 6,IF(K65 = "Unabhängig (0)", 0,IF(K65 = "Krieger (0)", 0,IF(K65 = FALSE, 0))))))))</f>
        <v>0</v>
      </c>
      <c r="L95" s="2">
        <f t="shared" si="23"/>
        <v>0</v>
      </c>
      <c r="M95" s="2">
        <f t="shared" si="23"/>
        <v>0</v>
      </c>
      <c r="N95" s="2">
        <f t="shared" si="23"/>
        <v>0</v>
      </c>
      <c r="O95" s="2">
        <f t="shared" si="23"/>
        <v>0</v>
      </c>
      <c r="P95" s="2">
        <f t="shared" si="23"/>
        <v>0</v>
      </c>
      <c r="Q95" s="2">
        <f t="shared" si="23"/>
        <v>0</v>
      </c>
      <c r="R95" s="2">
        <f t="shared" si="23"/>
        <v>0</v>
      </c>
      <c r="S95" s="2">
        <f t="shared" si="23"/>
        <v>0</v>
      </c>
    </row>
    <row r="96" ht="15.75" customHeight="1">
      <c r="C96" s="49" t="s">
        <v>186</v>
      </c>
      <c r="K96" s="2">
        <f t="shared" ref="K96:S96" si="24">IF(K66="Sauron (24)",24,IF(K66 = "Legendär (18)", 18,IF(K66 = "Ruhmreich (15)", 15,IF(K66 = "Mächtig (12)", 12,IF(K66 = "Gering (6)", 6,IF(K66 = "Unabhängig (0)", 0,IF(K66 = "Krieger (0)", 0,IF(K66 = FALSE, 0))))))))</f>
        <v>0</v>
      </c>
      <c r="L96" s="2">
        <f t="shared" si="24"/>
        <v>0</v>
      </c>
      <c r="M96" s="2">
        <f t="shared" si="24"/>
        <v>0</v>
      </c>
      <c r="N96" s="2">
        <f t="shared" si="24"/>
        <v>0</v>
      </c>
      <c r="O96" s="2">
        <f t="shared" si="24"/>
        <v>0</v>
      </c>
      <c r="P96" s="2">
        <f t="shared" si="24"/>
        <v>0</v>
      </c>
      <c r="Q96" s="2">
        <f t="shared" si="24"/>
        <v>0</v>
      </c>
      <c r="R96" s="2">
        <f t="shared" si="24"/>
        <v>0</v>
      </c>
      <c r="S96" s="2">
        <f t="shared" si="24"/>
        <v>0</v>
      </c>
    </row>
    <row r="97" ht="15.75" customHeight="1">
      <c r="C97" s="49" t="s">
        <v>187</v>
      </c>
      <c r="K97" s="2">
        <f t="shared" ref="K97:S97" si="25">IF(K67="Sauron (24)",24,IF(K67 = "Legendär (18)", 18,IF(K67 = "Ruhmreich (15)", 15,IF(K67 = "Mächtig (12)", 12,IF(K67 = "Gering (6)", 6,IF(K67 = "Unabhängig (0)", 0,IF(K67 = "Krieger (0)", 0,IF(K67 = FALSE, 0))))))))</f>
        <v>0</v>
      </c>
      <c r="L97" s="2">
        <f t="shared" si="25"/>
        <v>0</v>
      </c>
      <c r="M97" s="2">
        <f t="shared" si="25"/>
        <v>0</v>
      </c>
      <c r="N97" s="2">
        <f t="shared" si="25"/>
        <v>0</v>
      </c>
      <c r="O97" s="2">
        <f t="shared" si="25"/>
        <v>0</v>
      </c>
      <c r="P97" s="2">
        <f t="shared" si="25"/>
        <v>0</v>
      </c>
      <c r="Q97" s="2">
        <f t="shared" si="25"/>
        <v>0</v>
      </c>
      <c r="R97" s="2">
        <f t="shared" si="25"/>
        <v>0</v>
      </c>
      <c r="S97" s="2">
        <f t="shared" si="25"/>
        <v>0</v>
      </c>
    </row>
    <row r="98" ht="15.75" customHeight="1">
      <c r="C98" s="49" t="s">
        <v>188</v>
      </c>
      <c r="K98" s="2">
        <f t="shared" ref="K98:S98" si="26">IF(K68="Sauron (24)",24,IF(K68 = "Legendär (18)", 18,IF(K68 = "Ruhmreich (15)", 15,IF(K68 = "Mächtig (12)", 12,IF(K68 = "Gering (6)", 6,IF(K68 = "Unabhängig (0)", 0,IF(K68 = "Krieger (0)", 0,IF(K68 = FALSE, 0))))))))</f>
        <v>0</v>
      </c>
      <c r="L98" s="2">
        <f t="shared" si="26"/>
        <v>0</v>
      </c>
      <c r="M98" s="2">
        <f t="shared" si="26"/>
        <v>0</v>
      </c>
      <c r="N98" s="2">
        <f t="shared" si="26"/>
        <v>0</v>
      </c>
      <c r="O98" s="2">
        <f t="shared" si="26"/>
        <v>0</v>
      </c>
      <c r="P98" s="2">
        <f t="shared" si="26"/>
        <v>0</v>
      </c>
      <c r="Q98" s="2">
        <f t="shared" si="26"/>
        <v>0</v>
      </c>
      <c r="R98" s="2">
        <f t="shared" si="26"/>
        <v>0</v>
      </c>
      <c r="S98" s="2">
        <f t="shared" si="26"/>
        <v>0</v>
      </c>
    </row>
    <row r="99" ht="15.75" customHeight="1">
      <c r="C99" s="49" t="s">
        <v>79</v>
      </c>
      <c r="K99" s="2">
        <f t="shared" ref="K99:S99" si="27">IF(K69="Sauron (24)",24,IF(K69 = "Legendär (18)", 18,IF(K69 = "Ruhmreich (15)", 15,IF(K69 = "Mächtig (12)", 12,IF(K69 = "Gering (6)", 6,IF(K69 = "Unabhängig (0)", 0,IF(K69 = "Krieger (0)", 0,IF(K69 = FALSE, 0))))))))</f>
        <v>0</v>
      </c>
      <c r="L99" s="2">
        <f t="shared" si="27"/>
        <v>0</v>
      </c>
      <c r="M99" s="2">
        <f t="shared" si="27"/>
        <v>0</v>
      </c>
      <c r="N99" s="2">
        <f t="shared" si="27"/>
        <v>0</v>
      </c>
      <c r="O99" s="2">
        <f t="shared" si="27"/>
        <v>0</v>
      </c>
      <c r="P99" s="2">
        <f t="shared" si="27"/>
        <v>0</v>
      </c>
      <c r="Q99" s="2">
        <f t="shared" si="27"/>
        <v>0</v>
      </c>
      <c r="R99" s="2">
        <f t="shared" si="27"/>
        <v>0</v>
      </c>
      <c r="S99" s="2">
        <f t="shared" si="27"/>
        <v>0</v>
      </c>
    </row>
    <row r="100" ht="15.75" customHeight="1">
      <c r="C100" s="49" t="s">
        <v>80</v>
      </c>
      <c r="K100" s="2">
        <f t="shared" ref="K100:S100" si="28">IF(K70="Sauron (24)",24,IF(K70 = "Legendär (18)", 18,IF(K70 = "Ruhmreich (15)", 15,IF(K70 = "Mächtig (12)", 12,IF(K70 = "Gering (6)", 6,IF(K70 = "Unabhängig (0)", 0,IF(K70 = "Krieger (0)", 0,IF(K70 = FALSE, 0))))))))</f>
        <v>0</v>
      </c>
      <c r="L100" s="2">
        <f t="shared" si="28"/>
        <v>0</v>
      </c>
      <c r="M100" s="2">
        <f t="shared" si="28"/>
        <v>0</v>
      </c>
      <c r="N100" s="2">
        <f t="shared" si="28"/>
        <v>0</v>
      </c>
      <c r="O100" s="2">
        <f t="shared" si="28"/>
        <v>0</v>
      </c>
      <c r="P100" s="2">
        <f t="shared" si="28"/>
        <v>0</v>
      </c>
      <c r="Q100" s="2">
        <f t="shared" si="28"/>
        <v>0</v>
      </c>
      <c r="R100" s="2">
        <f t="shared" si="28"/>
        <v>0</v>
      </c>
      <c r="S100" s="2">
        <f t="shared" si="28"/>
        <v>0</v>
      </c>
    </row>
    <row r="101" ht="15.75" customHeight="1">
      <c r="C101" s="49" t="s">
        <v>189</v>
      </c>
      <c r="K101" s="2">
        <f t="shared" ref="K101:S101" si="29">IF(K71="Sauron (24)",24,IF(K71 = "Legendär (18)", 18,IF(K71 = "Ruhmreich (15)", 15,IF(K71 = "Mächtig (12)", 12,IF(K71 = "Gering (6)", 6,IF(K71 = "Unabhängig (0)", 0,IF(K71 = "Krieger (0)", 0,IF(K71 = FALSE, 0))))))))</f>
        <v>0</v>
      </c>
      <c r="L101" s="2">
        <f t="shared" si="29"/>
        <v>0</v>
      </c>
      <c r="M101" s="2">
        <f t="shared" si="29"/>
        <v>0</v>
      </c>
      <c r="N101" s="2">
        <f t="shared" si="29"/>
        <v>0</v>
      </c>
      <c r="O101" s="2">
        <f t="shared" si="29"/>
        <v>0</v>
      </c>
      <c r="P101" s="2">
        <f t="shared" si="29"/>
        <v>0</v>
      </c>
      <c r="Q101" s="2">
        <f t="shared" si="29"/>
        <v>0</v>
      </c>
      <c r="R101" s="2">
        <f t="shared" si="29"/>
        <v>0</v>
      </c>
      <c r="S101" s="2">
        <f t="shared" si="29"/>
        <v>0</v>
      </c>
    </row>
    <row r="102" ht="15.75" customHeight="1">
      <c r="C102" s="49" t="s">
        <v>190</v>
      </c>
      <c r="K102" s="2">
        <f t="shared" ref="K102:S102" si="30">IF(K72="Sauron (24)",24,IF(K72 = "Legendär (18)", 18,IF(K72 = "Ruhmreich (15)", 15,IF(K72 = "Mächtig (12)", 12,IF(K72 = "Gering (6)", 6,IF(K72 = "Unabhängig (0)", 0,IF(K72 = "Krieger (0)", 0,IF(K72 = FALSE, 0))))))))</f>
        <v>0</v>
      </c>
      <c r="L102" s="2">
        <f t="shared" si="30"/>
        <v>0</v>
      </c>
      <c r="M102" s="2">
        <f t="shared" si="30"/>
        <v>0</v>
      </c>
      <c r="N102" s="2">
        <f t="shared" si="30"/>
        <v>0</v>
      </c>
      <c r="O102" s="2">
        <f t="shared" si="30"/>
        <v>0</v>
      </c>
      <c r="P102" s="2">
        <f t="shared" si="30"/>
        <v>0</v>
      </c>
      <c r="Q102" s="2">
        <f t="shared" si="30"/>
        <v>0</v>
      </c>
      <c r="R102" s="2">
        <f t="shared" si="30"/>
        <v>0</v>
      </c>
      <c r="S102" s="2">
        <f t="shared" si="30"/>
        <v>0</v>
      </c>
    </row>
    <row r="103" ht="15.75" customHeight="1">
      <c r="C103" s="49" t="s">
        <v>65</v>
      </c>
      <c r="M103" s="2"/>
    </row>
    <row r="104" ht="15.75" customHeight="1">
      <c r="M104" s="2"/>
    </row>
    <row r="105" ht="15.75" customHeight="1">
      <c r="M105" s="2"/>
    </row>
    <row r="106" ht="15.75" customHeight="1">
      <c r="M106" s="2"/>
    </row>
    <row r="107" ht="15.75" customHeight="1">
      <c r="M107" s="2"/>
    </row>
    <row r="108" ht="15.75" customHeight="1">
      <c r="M108" s="2"/>
    </row>
    <row r="109" ht="15.75" customHeight="1">
      <c r="M109" s="2"/>
    </row>
    <row r="110" ht="15.75" customHeight="1">
      <c r="M110" s="2"/>
    </row>
    <row r="111" ht="15.75" customHeight="1">
      <c r="M111" s="2"/>
    </row>
    <row r="112" ht="15.75" customHeight="1">
      <c r="M112" s="2"/>
    </row>
    <row r="113" ht="15.75" customHeight="1">
      <c r="M113" s="2"/>
    </row>
    <row r="114" ht="15.75" customHeight="1">
      <c r="M114" s="2"/>
    </row>
    <row r="115" ht="15.75" customHeight="1">
      <c r="M115" s="2"/>
    </row>
    <row r="116" ht="15.75" customHeight="1">
      <c r="M116" s="2"/>
    </row>
    <row r="117" ht="15.75" customHeight="1">
      <c r="M117" s="2"/>
    </row>
    <row r="118" ht="15.75" customHeight="1">
      <c r="M118" s="2"/>
    </row>
    <row r="119" ht="15.75" customHeight="1">
      <c r="M119" s="2"/>
    </row>
    <row r="120" ht="15.75" customHeight="1">
      <c r="M120" s="2"/>
    </row>
    <row r="121" ht="15.75" customHeight="1">
      <c r="M121" s="2"/>
    </row>
    <row r="122" ht="15.75" customHeight="1">
      <c r="M122" s="2"/>
    </row>
    <row r="123" ht="15.75" customHeight="1">
      <c r="M123" s="2"/>
    </row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ht="15.75" customHeight="1"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ht="15.75" customHeight="1"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ht="15.75" customHeight="1"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ht="15.75" customHeight="1"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ht="15.75" customHeight="1"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ht="15.75" customHeight="1"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ht="15.75" customHeight="1"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ht="15.75" customHeight="1"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ht="15.75" customHeight="1"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ht="15.75" customHeight="1"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ht="15.75" customHeight="1"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ht="15.75" customHeight="1"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ht="15.75" customHeight="1"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ht="15.75" customHeight="1"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ht="15.75" customHeight="1"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ht="15.75" customHeight="1"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ht="15.75" customHeight="1"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ht="15.75" customHeight="1"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ht="15.75" customHeight="1"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ht="15.75" customHeight="1"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ht="15.75" customHeight="1"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ht="15.75" customHeight="1"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ht="15.75" customHeight="1"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ht="15.75" customHeight="1"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ht="15.75" customHeight="1"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ht="15.75" customHeight="1"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ht="15.75" customHeight="1"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ht="15.75" customHeight="1"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ht="15.75" customHeight="1"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ht="15.75" customHeight="1"/>
    <row r="161" ht="15.75" customHeight="1"/>
    <row r="162" ht="15.75" customHeight="1"/>
    <row r="163" ht="15.75" customHeight="1">
      <c r="L163" s="2"/>
      <c r="Q163" s="2"/>
    </row>
    <row r="164" ht="15.75" customHeight="1">
      <c r="J164" s="2"/>
      <c r="K164" s="2"/>
      <c r="L164" s="2"/>
      <c r="M164" s="2"/>
      <c r="N164" s="2"/>
      <c r="P164" s="2"/>
      <c r="Q164" s="2"/>
    </row>
    <row r="165" ht="15.75" customHeight="1">
      <c r="J165" s="2"/>
      <c r="K165" s="2"/>
      <c r="L165" s="2"/>
      <c r="M165" s="2"/>
      <c r="N165" s="2"/>
      <c r="P165" s="2"/>
      <c r="Q165" s="2"/>
    </row>
    <row r="166" ht="15.75" customHeight="1">
      <c r="J166" s="2"/>
      <c r="K166" s="2"/>
      <c r="L166" s="2"/>
      <c r="M166" s="2"/>
      <c r="N166" s="2"/>
      <c r="P166" s="2"/>
      <c r="Q166" s="2"/>
    </row>
    <row r="167" ht="15.75" customHeight="1">
      <c r="J167" s="2"/>
      <c r="K167" s="2"/>
      <c r="L167" s="2"/>
      <c r="M167" s="2"/>
      <c r="N167" s="2"/>
      <c r="P167" s="2"/>
      <c r="Q167" s="2"/>
    </row>
    <row r="168" ht="15.75" customHeight="1">
      <c r="J168" s="2"/>
      <c r="K168" s="2"/>
      <c r="L168" s="2"/>
      <c r="M168" s="2"/>
      <c r="N168" s="2"/>
      <c r="P168" s="2"/>
      <c r="Q168" s="2"/>
    </row>
    <row r="169" ht="15.75" customHeight="1">
      <c r="J169" s="2"/>
      <c r="K169" s="2"/>
      <c r="L169" s="2"/>
      <c r="M169" s="2"/>
      <c r="N169" s="2"/>
      <c r="P169" s="2"/>
      <c r="Q169" s="2"/>
    </row>
    <row r="170" ht="15.75" customHeight="1">
      <c r="J170" s="2"/>
      <c r="K170" s="2"/>
      <c r="L170" s="2"/>
      <c r="M170" s="2"/>
      <c r="N170" s="2"/>
      <c r="P170" s="2"/>
      <c r="Q170" s="2"/>
    </row>
    <row r="171" ht="15.75" customHeight="1">
      <c r="J171" s="2"/>
      <c r="K171" s="2"/>
      <c r="L171" s="2"/>
      <c r="M171" s="2"/>
      <c r="N171" s="2"/>
      <c r="P171" s="2"/>
      <c r="Q171" s="2"/>
    </row>
    <row r="172" ht="15.75" customHeight="1">
      <c r="J172" s="2"/>
      <c r="K172" s="2"/>
      <c r="L172" s="2"/>
      <c r="M172" s="2"/>
      <c r="N172" s="2"/>
      <c r="P172" s="2"/>
      <c r="Q172" s="2"/>
    </row>
    <row r="173" ht="15.75" customHeight="1">
      <c r="J173" s="2"/>
      <c r="K173" s="2"/>
      <c r="L173" s="2"/>
      <c r="M173" s="2"/>
      <c r="N173" s="2"/>
      <c r="P173" s="2"/>
      <c r="Q173" s="2"/>
    </row>
    <row r="174" ht="15.75" customHeight="1">
      <c r="J174" s="2"/>
      <c r="K174" s="2"/>
      <c r="L174" s="2"/>
      <c r="M174" s="2"/>
      <c r="N174" s="2"/>
      <c r="P174" s="2"/>
      <c r="Q174" s="2"/>
    </row>
    <row r="175" ht="15.75" customHeight="1">
      <c r="J175" s="2"/>
      <c r="K175" s="2"/>
      <c r="L175" s="2"/>
      <c r="M175" s="2"/>
      <c r="N175" s="2"/>
      <c r="P175" s="2"/>
      <c r="Q175" s="2"/>
    </row>
    <row r="176" ht="15.75" customHeight="1">
      <c r="J176" s="2"/>
      <c r="K176" s="2"/>
      <c r="L176" s="2"/>
      <c r="M176" s="2"/>
      <c r="N176" s="2"/>
      <c r="P176" s="2"/>
      <c r="Q176" s="2"/>
    </row>
    <row r="177" ht="15.75" customHeight="1">
      <c r="J177" s="2"/>
      <c r="K177" s="2"/>
      <c r="L177" s="2"/>
      <c r="M177" s="2"/>
      <c r="N177" s="2"/>
      <c r="P177" s="2"/>
      <c r="Q177" s="2"/>
    </row>
    <row r="178" ht="15.75" customHeight="1">
      <c r="J178" s="2"/>
      <c r="K178" s="2"/>
      <c r="L178" s="2"/>
      <c r="M178" s="2"/>
      <c r="N178" s="2"/>
      <c r="P178" s="2"/>
      <c r="Q178" s="2"/>
    </row>
    <row r="179" ht="15.75" customHeight="1">
      <c r="J179" s="2"/>
      <c r="K179" s="2"/>
      <c r="L179" s="2"/>
      <c r="M179" s="2"/>
      <c r="N179" s="2"/>
      <c r="P179" s="2"/>
      <c r="Q179" s="2"/>
    </row>
    <row r="180" ht="15.75" customHeight="1">
      <c r="J180" s="2"/>
      <c r="K180" s="2"/>
      <c r="L180" s="2"/>
      <c r="M180" s="2"/>
      <c r="N180" s="2"/>
      <c r="P180" s="2"/>
      <c r="Q180" s="2"/>
    </row>
    <row r="181" ht="15.75" customHeight="1">
      <c r="J181" s="2"/>
      <c r="K181" s="2"/>
      <c r="L181" s="2"/>
      <c r="M181" s="2"/>
      <c r="N181" s="2"/>
      <c r="P181" s="2"/>
      <c r="Q181" s="2"/>
    </row>
    <row r="182" ht="15.75" customHeight="1">
      <c r="J182" s="2"/>
      <c r="K182" s="2"/>
      <c r="L182" s="2"/>
      <c r="M182" s="2"/>
      <c r="N182" s="2"/>
      <c r="P182" s="2"/>
      <c r="Q182" s="2"/>
    </row>
    <row r="183" ht="15.75" customHeight="1">
      <c r="J183" s="2"/>
      <c r="K183" s="2"/>
      <c r="L183" s="2"/>
      <c r="M183" s="2"/>
      <c r="N183" s="2"/>
      <c r="P183" s="2"/>
      <c r="Q183" s="2"/>
    </row>
    <row r="184" ht="15.75" customHeight="1">
      <c r="J184" s="2"/>
      <c r="K184" s="2"/>
      <c r="L184" s="2"/>
      <c r="M184" s="2"/>
      <c r="N184" s="2"/>
      <c r="P184" s="2"/>
      <c r="Q184" s="2"/>
    </row>
    <row r="185" ht="15.75" customHeight="1">
      <c r="J185" s="2"/>
      <c r="K185" s="2"/>
      <c r="L185" s="2"/>
      <c r="M185" s="2"/>
      <c r="N185" s="2"/>
      <c r="P185" s="2"/>
      <c r="Q185" s="2"/>
    </row>
    <row r="186" ht="15.75" customHeight="1">
      <c r="J186" s="2"/>
      <c r="K186" s="2"/>
      <c r="L186" s="2"/>
      <c r="M186" s="2"/>
      <c r="N186" s="2"/>
      <c r="P186" s="2"/>
      <c r="Q186" s="2"/>
    </row>
    <row r="187" ht="15.75" customHeight="1">
      <c r="J187" s="2"/>
      <c r="K187" s="2"/>
      <c r="L187" s="2"/>
      <c r="M187" s="2"/>
      <c r="N187" s="2"/>
      <c r="P187" s="2"/>
      <c r="Q187" s="2"/>
    </row>
    <row r="188" ht="15.75" customHeight="1">
      <c r="J188" s="2"/>
      <c r="K188" s="2"/>
      <c r="L188" s="2"/>
      <c r="M188" s="2"/>
      <c r="N188" s="2"/>
      <c r="P188" s="2"/>
      <c r="Q188" s="2"/>
    </row>
    <row r="189" ht="15.75" customHeight="1">
      <c r="J189" s="2"/>
      <c r="K189" s="2"/>
      <c r="L189" s="2"/>
      <c r="M189" s="2"/>
      <c r="N189" s="2"/>
      <c r="P189" s="2"/>
      <c r="Q189" s="2"/>
    </row>
    <row r="190" ht="15.75" customHeight="1">
      <c r="J190" s="2"/>
      <c r="K190" s="2"/>
      <c r="L190" s="2"/>
      <c r="M190" s="2"/>
      <c r="N190" s="2"/>
      <c r="P190" s="2"/>
      <c r="Q190" s="2"/>
    </row>
    <row r="191" ht="15.75" customHeight="1">
      <c r="J191" s="2"/>
      <c r="K191" s="2"/>
      <c r="L191" s="2"/>
      <c r="M191" s="2"/>
      <c r="N191" s="2"/>
      <c r="P191" s="2"/>
      <c r="Q191" s="2"/>
    </row>
    <row r="192" ht="15.75" customHeight="1">
      <c r="J192" s="2"/>
      <c r="K192" s="2"/>
      <c r="L192" s="2"/>
      <c r="M192" s="2"/>
      <c r="N192" s="2"/>
      <c r="Q192" s="2"/>
    </row>
    <row r="193" ht="15.75" customHeight="1">
      <c r="J193" s="2"/>
    </row>
    <row r="194" ht="15.75" customHeight="1">
      <c r="J194" s="2"/>
    </row>
    <row r="195" ht="15.75" customHeight="1">
      <c r="J195" s="2"/>
    </row>
    <row r="196" ht="15.75" customHeight="1">
      <c r="J196" s="2"/>
    </row>
    <row r="197" ht="15.75" customHeight="1">
      <c r="J197" s="2"/>
    </row>
    <row r="198" ht="15.75" customHeight="1">
      <c r="J198" s="2"/>
    </row>
    <row r="199" ht="15.75" customHeight="1">
      <c r="J199" s="2"/>
    </row>
    <row r="200" ht="15.75" customHeight="1">
      <c r="J200" s="2"/>
    </row>
    <row r="201" ht="15.75" customHeight="1">
      <c r="J201" s="2"/>
    </row>
    <row r="202" ht="15.75" customHeight="1">
      <c r="J202" s="2"/>
    </row>
    <row r="203" ht="15.75" customHeight="1">
      <c r="J203" s="2"/>
    </row>
    <row r="204" ht="15.75" customHeight="1">
      <c r="J204" s="2"/>
    </row>
    <row r="205" ht="15.75" customHeight="1">
      <c r="J205" s="2"/>
    </row>
    <row r="206" ht="15.75" customHeight="1">
      <c r="J206" s="2"/>
    </row>
    <row r="207" ht="15.75" customHeight="1">
      <c r="J207" s="2"/>
    </row>
    <row r="208" ht="15.75" customHeight="1">
      <c r="J208" s="2"/>
    </row>
    <row r="209" ht="15.75" customHeight="1">
      <c r="J209" s="2"/>
    </row>
    <row r="210" ht="15.75" customHeight="1">
      <c r="J210" s="2"/>
    </row>
    <row r="211" ht="15.75" customHeight="1">
      <c r="J211" s="2"/>
    </row>
    <row r="212" ht="15.75" customHeight="1">
      <c r="J212" s="2"/>
    </row>
    <row r="213" ht="15.75" customHeight="1">
      <c r="J213" s="2"/>
    </row>
    <row r="214" ht="15.75" customHeight="1">
      <c r="J214" s="2"/>
    </row>
    <row r="215" ht="15.75" customHeight="1">
      <c r="J215" s="2"/>
    </row>
    <row r="216" ht="15.75" customHeight="1">
      <c r="J216" s="2"/>
    </row>
    <row r="217" ht="15.75" customHeight="1">
      <c r="J217" s="2"/>
    </row>
    <row r="218" ht="15.75" customHeight="1">
      <c r="J218" s="2"/>
    </row>
    <row r="219" ht="15.75" customHeight="1">
      <c r="J219" s="2"/>
    </row>
    <row r="220" ht="15.75" customHeight="1">
      <c r="J220" s="2"/>
    </row>
    <row r="221" ht="15.75" customHeight="1">
      <c r="J221" s="2"/>
    </row>
    <row r="222" ht="15.75" customHeight="1">
      <c r="J222" s="2"/>
    </row>
    <row r="223" ht="15.75" customHeight="1">
      <c r="J223" s="2"/>
    </row>
    <row r="224" ht="15.75" customHeight="1">
      <c r="J224" s="2"/>
    </row>
    <row r="225" ht="15.75" customHeight="1">
      <c r="J225" s="2"/>
    </row>
    <row r="226" ht="15.75" customHeight="1">
      <c r="J226" s="2"/>
    </row>
    <row r="227" ht="15.75" customHeight="1">
      <c r="J227" s="2"/>
    </row>
    <row r="228" ht="15.75" customHeight="1">
      <c r="J228" s="2"/>
    </row>
    <row r="229" ht="15.75" customHeight="1">
      <c r="J229" s="2"/>
    </row>
    <row r="230" ht="15.75" customHeight="1">
      <c r="J230" s="2"/>
    </row>
    <row r="231" ht="15.75" customHeight="1">
      <c r="J231" s="2"/>
    </row>
    <row r="232" ht="15.75" customHeight="1">
      <c r="J232" s="2"/>
    </row>
    <row r="233" ht="15.75" customHeight="1">
      <c r="J233" s="2"/>
    </row>
    <row r="234" ht="15.75" customHeight="1">
      <c r="J234" s="2"/>
    </row>
    <row r="235" ht="15.75" customHeight="1">
      <c r="J235" s="2"/>
    </row>
    <row r="236" ht="15.75" customHeight="1">
      <c r="J236" s="2"/>
    </row>
    <row r="237" ht="15.75" customHeight="1">
      <c r="J237" s="2"/>
    </row>
    <row r="238" ht="15.75" customHeight="1">
      <c r="J238" s="2"/>
    </row>
    <row r="239" ht="15.75" customHeight="1">
      <c r="J239" s="2"/>
    </row>
    <row r="240" ht="15.75" customHeight="1">
      <c r="J240" s="2"/>
    </row>
    <row r="241" ht="15.75" customHeight="1">
      <c r="J241" s="2"/>
    </row>
    <row r="242" ht="15.75" customHeight="1">
      <c r="J242" s="2"/>
    </row>
    <row r="243" ht="15.75" customHeight="1">
      <c r="J243" s="2"/>
    </row>
    <row r="244" ht="15.75" customHeight="1">
      <c r="J244" s="2"/>
    </row>
    <row r="245" ht="15.75" customHeight="1">
      <c r="J245" s="2"/>
    </row>
    <row r="246" ht="15.75" customHeight="1">
      <c r="J246" s="2"/>
    </row>
    <row r="247" ht="15.75" customHeight="1">
      <c r="J247" s="2"/>
    </row>
    <row r="248" ht="15.75" customHeight="1">
      <c r="J248" s="2"/>
    </row>
    <row r="249" ht="15.75" customHeight="1">
      <c r="J249" s="2"/>
    </row>
    <row r="250" ht="15.75" customHeight="1">
      <c r="J250" s="2"/>
    </row>
    <row r="251" ht="15.75" customHeight="1">
      <c r="J251" s="2"/>
    </row>
    <row r="252" ht="15.75" customHeight="1">
      <c r="J252" s="2"/>
    </row>
    <row r="253" ht="15.75" customHeight="1">
      <c r="J253" s="2"/>
    </row>
    <row r="254" ht="15.75" customHeight="1">
      <c r="J254" s="2"/>
    </row>
    <row r="255" ht="15.75" customHeight="1">
      <c r="J255" s="2"/>
    </row>
    <row r="256" ht="15.75" customHeight="1">
      <c r="J256" s="2"/>
    </row>
    <row r="257" ht="15.75" customHeight="1">
      <c r="J257" s="2"/>
    </row>
    <row r="258" ht="15.75" customHeight="1">
      <c r="J258" s="2"/>
    </row>
    <row r="259" ht="15.75" customHeight="1">
      <c r="J259" s="2"/>
    </row>
    <row r="260" ht="15.75" customHeight="1">
      <c r="J260" s="2"/>
    </row>
    <row r="261" ht="15.75" customHeight="1">
      <c r="J261" s="2"/>
    </row>
    <row r="262" ht="15.75" customHeight="1">
      <c r="J262" s="2"/>
    </row>
    <row r="263" ht="15.75" customHeight="1">
      <c r="J263" s="2"/>
    </row>
    <row r="264" ht="15.75" customHeight="1">
      <c r="J264" s="2"/>
    </row>
    <row r="265" ht="15.75" customHeight="1">
      <c r="J265" s="2"/>
    </row>
    <row r="266" ht="15.75" customHeight="1">
      <c r="J266" s="2"/>
    </row>
    <row r="267" ht="15.75" customHeight="1">
      <c r="J267" s="2"/>
    </row>
    <row r="268" ht="15.75" customHeight="1">
      <c r="J268" s="2"/>
    </row>
    <row r="269" ht="15.75" customHeight="1">
      <c r="J269" s="2"/>
    </row>
    <row r="270" ht="15.75" customHeight="1">
      <c r="J270" s="2"/>
    </row>
    <row r="271" ht="15.75" customHeight="1">
      <c r="J271" s="2"/>
    </row>
    <row r="272" ht="15.75" customHeight="1">
      <c r="J272" s="2"/>
    </row>
    <row r="273" ht="15.75" customHeight="1">
      <c r="J273" s="2"/>
    </row>
    <row r="274" ht="15.75" customHeight="1">
      <c r="J274" s="2"/>
    </row>
    <row r="275" ht="15.75" customHeight="1">
      <c r="J275" s="2"/>
    </row>
    <row r="276" ht="15.75" customHeight="1">
      <c r="J276" s="2"/>
    </row>
    <row r="277" ht="15.75" customHeight="1">
      <c r="J277" s="2"/>
    </row>
    <row r="278" ht="15.75" customHeight="1">
      <c r="J278" s="2"/>
    </row>
    <row r="279" ht="15.75" customHeight="1">
      <c r="J279" s="2"/>
    </row>
    <row r="280" ht="15.75" customHeight="1">
      <c r="J280" s="2"/>
    </row>
    <row r="281" ht="15.75" customHeight="1">
      <c r="J281" s="2"/>
    </row>
    <row r="282" ht="15.75" customHeight="1">
      <c r="J282" s="2"/>
    </row>
    <row r="283" ht="15.75" customHeight="1">
      <c r="J283" s="2"/>
    </row>
    <row r="284" ht="15.75" customHeight="1">
      <c r="J284" s="2"/>
    </row>
    <row r="285" ht="15.75" customHeight="1">
      <c r="J285" s="2"/>
    </row>
    <row r="286" ht="15.75" customHeight="1">
      <c r="J286" s="2"/>
    </row>
    <row r="287" ht="15.75" customHeight="1">
      <c r="J287" s="2"/>
    </row>
    <row r="288" ht="15.75" customHeight="1">
      <c r="J288" s="2"/>
    </row>
    <row r="289" ht="15.75" customHeight="1">
      <c r="J289" s="2"/>
    </row>
    <row r="290" ht="15.75" customHeight="1">
      <c r="J290" s="2"/>
    </row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2017-12-10T09:32:47Z</dcterms:created>
  <dc:creator>pasca;Nils</dc:creator>
</cp:coreProperties>
</file>